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showInkAnnotation="0" updateLinks="never" codeName="DieseArbeitsmappe" defaultThemeVersion="124226"/>
  <mc:AlternateContent xmlns:mc="http://schemas.openxmlformats.org/markup-compatibility/2006">
    <mc:Choice Requires="x15">
      <x15ac:absPath xmlns:x15ac="http://schemas.microsoft.com/office/spreadsheetml/2010/11/ac" url="L:\06_daten\09_excel-kennzahlenbögen\15_excel-kb auditjahr 2026\organe\haut\"/>
    </mc:Choice>
  </mc:AlternateContent>
  <xr:revisionPtr revIDLastSave="0" documentId="13_ncr:1_{CCA0C3BE-0044-4E22-BDC3-3C13890E59E6}" xr6:coauthVersionLast="47" xr6:coauthVersionMax="47" xr10:uidLastSave="{00000000-0000-0000-0000-000000000000}"/>
  <workbookProtection workbookAlgorithmName="SHA-512" workbookHashValue="WE63zJvA0pYZncWH7N2NqHJH0YoG9hJ5I+sGo0bDvMu2tnVrT3YUFhobWypc9EspK1KiX8/YDkg5pVl5WK2p4Q==" workbookSaltValue="wC5y4Dnw/9lOhfowMU6auw==" workbookSpinCount="100000" lockStructure="1"/>
  <bookViews>
    <workbookView xWindow="-120" yWindow="-120" windowWidth="38640" windowHeight="15840" tabRatio="913" xr2:uid="{00000000-000D-0000-FFFF-FFFF00000000}"/>
  </bookViews>
  <sheets>
    <sheet name="Basic Data" sheetId="1" r:id="rId1"/>
    <sheet name="HilfstabelleSD" sheetId="8" state="hidden" r:id="rId2"/>
    <sheet name="HilfstabelleB" sheetId="24" state="hidden" r:id="rId3"/>
    <sheet name="Datenquelle" sheetId="16" state="hidden" r:id="rId4"/>
    <sheet name="ICD-List" sheetId="34" r:id="rId5"/>
    <sheet name="Studies Malignant melanoma" sheetId="28" r:id="rId6"/>
    <sheet name="HilfstabelleStudienMM" sheetId="29" state="hidden" r:id="rId7"/>
    <sheet name="Studies of other tumours" sheetId="30" r:id="rId8"/>
    <sheet name="HilfstabelleStudienaT" sheetId="31" state="hidden" r:id="rId9"/>
    <sheet name="SNB surgeons" sheetId="32" r:id="rId10"/>
    <sheet name="Indicators Sheet_(IS)" sheetId="18" r:id="rId11"/>
    <sheet name="Berechnung1" sheetId="11" state="hidden" r:id="rId12"/>
    <sheet name="HilfstabelleKB" sheetId="10" state="hidden" r:id="rId13"/>
    <sheet name="Datendefizite_KB" sheetId="3" state="hidden" r:id="rId14"/>
    <sheet name="Hilfstabelle Datendef KB" sheetId="27" state="hidden" r:id="rId15"/>
    <sheet name="Matrix" sheetId="4" state="hidden" r:id="rId16"/>
    <sheet name="Berechnung2" sheetId="12" state="hidden" r:id="rId17"/>
    <sheet name="Berechnung3" sheetId="25" state="hidden" r:id="rId18"/>
    <sheet name="Datendefizite_Matrix" sheetId="5" state="hidden" r:id="rId19"/>
    <sheet name="HilfstabelleM" sheetId="22" state="hidden" r:id="rId20"/>
    <sheet name="HilfstabelleDM" sheetId="26" state="hidden" r:id="rId21"/>
  </sheets>
  <externalReferences>
    <externalReference r:id="rId22"/>
    <externalReference r:id="rId23"/>
    <externalReference r:id="rId24"/>
    <externalReference r:id="rId25"/>
    <externalReference r:id="rId26"/>
    <externalReference r:id="rId27"/>
  </externalReferences>
  <definedNames>
    <definedName name="_xlnm._FilterDatabase" localSheetId="16" hidden="1">Berechnung2!#REF!</definedName>
    <definedName name="_xlnm._FilterDatabase" localSheetId="3" hidden="1">Datenquelle!$A$91:$J$92</definedName>
    <definedName name="Keine_Zusammenarbeit">Datenquelle!$B$82</definedName>
    <definedName name="KlinischesKrebsregister">'Basic Data'!$I$24</definedName>
    <definedName name="KrebsregisterZusammenarbeit">Datenquelle!$B$81:$B$85</definedName>
    <definedName name="land" localSheetId="4">[1]Datenquelle!$A$100:$A$295</definedName>
    <definedName name="land">Datenquelle!$A$100:$A$295</definedName>
    <definedName name="myCategory">Datenquelle!$A$57:$S$57</definedName>
    <definedName name="myItem" localSheetId="8">OFFSET(HilfstabelleStudienaT!myItemList,0,0,COUNTA(HilfstabelleStudienaT!myItemList),1)</definedName>
    <definedName name="myItem" localSheetId="6">OFFSET(HilfstabelleStudienMM!myItemList,0,0,COUNTA(HilfstabelleStudienMM!myItemList),1)</definedName>
    <definedName name="myItem" localSheetId="4">OFFSET('ICD-List'!myItemList,0,0,COUNTA('ICD-List'!myItemList),1)</definedName>
    <definedName name="myItem">OFFSET(myItemList,0,0,COUNTA(myItemList),1)</definedName>
    <definedName name="myItemList" localSheetId="8">INDEX([2]Datenquelle!$A$72:$S$92,0,MATCH([2]Datenquelle!$E$109,[2]Datenquelle!$A$71:$S$71,0))</definedName>
    <definedName name="myItemList" localSheetId="6">INDEX([2]Datenquelle!$A$72:$S$92,0,MATCH([2]Datenquelle!$E$109,[2]Datenquelle!$A$71:$S$71,0))</definedName>
    <definedName name="myItemList" localSheetId="4">INDEX([3]Datenquelle!$A$68:$S$88,0,MATCH([3]Datenquelle!$F$100,[3]Datenquelle!$A$67:$S$67,0))</definedName>
    <definedName name="myItemList">INDEX(Datenquelle!$A$58:$S$78,0,MATCH(Datenquelle!$F$89,Datenquelle!$A$57:$S$57,0))</definedName>
    <definedName name="_xlnm.Print_Area" localSheetId="0">'Basic Data'!$B$1:$R$57</definedName>
    <definedName name="_xlnm.Print_Area" localSheetId="13">OFFSET(Datendefizite_KB!$A$1,0,0,SUMPRODUCT((Datendefizite_KB!$A$14:$A$28&lt;&gt;"")+0)+13,11)</definedName>
    <definedName name="_xlnm.Print_Area" localSheetId="18">Datendefizite_Matrix!$A$1:$G$25</definedName>
    <definedName name="_xlnm.Print_Area" localSheetId="4">'ICD-List'!$A$1:$D$75</definedName>
    <definedName name="_xlnm.Print_Area" localSheetId="10">'Indicators Sheet_(IS)'!$A$1:$R$86</definedName>
    <definedName name="_xlnm.Print_Area" localSheetId="15">Matrix!$A$1:$AB$48</definedName>
    <definedName name="_xlnm.Print_Area" localSheetId="9">'SNB surgeons'!$A$1:$I$25</definedName>
    <definedName name="_xlnm.Print_Area" localSheetId="5">'Studies Malignant melanoma'!$A$1:$E$60</definedName>
    <definedName name="_xlnm.Print_Area" localSheetId="7">'Studies of other tumours'!$A$1:$E$60</definedName>
    <definedName name="_xlnm.Print_Area">'Indicators Sheet_(IS)'!$A$1:$R$83</definedName>
    <definedName name="_xlnm.Print_Titles" localSheetId="0">'Basic Data'!$1:$5</definedName>
    <definedName name="_xlnm.Print_Titles" localSheetId="13">Datendefizite_KB!$12:$13</definedName>
    <definedName name="_xlnm.Print_Titles" localSheetId="18">Datendefizite_Matrix!$15:$16</definedName>
    <definedName name="_xlnm.Print_Titles" localSheetId="14">'Hilfstabelle Datendef KB'!$1:$1</definedName>
    <definedName name="_xlnm.Print_Titles" localSheetId="10">'Indicators Sheet_(IS)'!$6:$7</definedName>
    <definedName name="Tumordokumentation" localSheetId="8">[4]Datenquelle!$B$1:$B$43</definedName>
    <definedName name="Tumordokumentation" localSheetId="6">[4]Datenquelle!$B$1:$B$43</definedName>
    <definedName name="Tumordokumentation" localSheetId="4">[1]Datenquelle!$B$1:$B$53</definedName>
    <definedName name="Tumordokumentation">Datenquelle!$B$1:$B$53</definedName>
    <definedName name="Z_AD479C9E_06F7_4C03_8179_295428B49475_.wvu.PrintArea" localSheetId="0" hidden="1">'Basic Data'!$A$1:$J$46</definedName>
    <definedName name="Z_AD479C9E_06F7_4C03_8179_295428B49475_.wvu.PrintTitles" localSheetId="13" hidden="1">Datendefizite_KB!$12:$13</definedName>
    <definedName name="Z_AD479C9E_06F7_4C03_8179_295428B49475_.wvu.PrintTitles" localSheetId="18" hidden="1">Datendefizite_Matrix!$15:$16</definedName>
    <definedName name="Z_AD479C9E_06F7_4C03_8179_295428B49475_.wvu.PrintTitles" localSheetId="14" hidden="1">'Hilfstabelle Datendef KB'!$1:$1</definedName>
    <definedName name="Z_AD479C9E_06F7_4C03_8179_295428B49475_.wvu.PrintTitles" localSheetId="10" hidden="1">'Indicators Sheet_(IS)'!$6:$7</definedName>
    <definedName name="Z_DAA0C1F4_4D8F_4BD8_91F9_40281B589772_.wvu.PrintArea" localSheetId="0" hidden="1">'Basic Data'!$A$1:$J$46</definedName>
    <definedName name="Z_DAA0C1F4_4D8F_4BD8_91F9_40281B589772_.wvu.PrintTitles" localSheetId="13" hidden="1">Datendefizite_KB!$12:$13</definedName>
    <definedName name="Z_DAA0C1F4_4D8F_4BD8_91F9_40281B589772_.wvu.PrintTitles" localSheetId="18" hidden="1">Datendefizite_Matrix!$15:$16</definedName>
    <definedName name="Z_DAA0C1F4_4D8F_4BD8_91F9_40281B589772_.wvu.PrintTitles" localSheetId="14" hidden="1">'Hilfstabelle Datendef KB'!$1:$1</definedName>
    <definedName name="Z_DAA0C1F4_4D8F_4BD8_91F9_40281B589772_.wvu.PrintTitles" localSheetId="10" hidden="1">'Indicators Sheet_(IS)'!$6:$7</definedName>
    <definedName name="Z_DAA0C1F4_4D8F_4BD8_91F9_40281B589772_.wvu.Rows" localSheetId="11" hidden="1">Berechnung1!#REF!</definedName>
    <definedName name="Zentrum">[5]Datenquelle!$A$6:$A$27</definedName>
    <definedName name="ZentrumRegNr" localSheetId="8">[6]Datenquelle!$A$104:$A$181</definedName>
    <definedName name="ZentrumRegNr" localSheetId="6">[6]Datenquelle!$A$104:$A$181</definedName>
    <definedName name="ZentrumRegNr" localSheetId="4">[3]Datenquelle!$A$103:$A$185</definedName>
    <definedName name="ZentrumRegNr">Datenquelle!$A$92:$A$92</definedName>
  </definedNames>
  <calcPr calcId="191029"/>
  <customWorkbookViews>
    <customWorkbookView name="OnkoZert - Persönliche Ansicht" guid="{DAA0C1F4-4D8F-4BD8-91F9-40281B589772}" mergeInterval="0" personalView="1" maximized="1" windowWidth="1280" windowHeight="778" activeSheetId="1"/>
    <customWorkbookView name="New Name - Persönliche Ansicht" guid="{AD479C9E-06F7-4C03-8179-295428B49475}" mergeInterval="0" personalView="1" maximized="1" windowWidth="1280" windowHeight="798" activeSheetId="8"/>
  </customWorkbookViews>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9" i="32" l="1"/>
  <c r="H10" i="32"/>
  <c r="H11" i="32"/>
  <c r="H12" i="32"/>
  <c r="H13" i="32"/>
  <c r="H14" i="32"/>
  <c r="H15" i="32"/>
  <c r="H16" i="32"/>
  <c r="H17" i="32"/>
  <c r="H18" i="32"/>
  <c r="H19" i="32"/>
  <c r="H20" i="32"/>
  <c r="H21" i="32"/>
  <c r="H22" i="32"/>
  <c r="H23" i="32"/>
  <c r="H24" i="32"/>
  <c r="H29" i="10"/>
  <c r="F29" i="10"/>
  <c r="G29" i="10"/>
  <c r="C29" i="10"/>
  <c r="B29" i="10"/>
  <c r="O86" i="11"/>
  <c r="Q61" i="18"/>
  <c r="D29" i="10" s="1"/>
  <c r="R59" i="18" l="1"/>
  <c r="M86" i="11" s="1"/>
  <c r="N86" i="11" s="1"/>
  <c r="E29" i="10" s="1"/>
  <c r="L86" i="11"/>
  <c r="H8" i="32" l="1"/>
  <c r="H25" i="32" s="1"/>
  <c r="B2" i="34" l="1"/>
  <c r="B1" i="8" l="1"/>
  <c r="F6" i="8"/>
  <c r="E6" i="8"/>
  <c r="Q64" i="18"/>
  <c r="A2" i="32" l="1"/>
  <c r="G25" i="32"/>
  <c r="F25" i="32"/>
  <c r="E25" i="32"/>
  <c r="D25" i="32"/>
  <c r="J60" i="30"/>
  <c r="I60" i="30"/>
  <c r="K60" i="30" s="1"/>
  <c r="B51" i="31" s="1"/>
  <c r="J59" i="30"/>
  <c r="I59" i="30"/>
  <c r="J58" i="30"/>
  <c r="I58" i="30"/>
  <c r="J57" i="30"/>
  <c r="I57" i="30"/>
  <c r="J56" i="30"/>
  <c r="I56" i="30"/>
  <c r="K56" i="30" s="1"/>
  <c r="B47" i="31" s="1"/>
  <c r="J55" i="30"/>
  <c r="I55" i="30"/>
  <c r="J54" i="30"/>
  <c r="I54" i="30"/>
  <c r="J53" i="30"/>
  <c r="I53" i="30"/>
  <c r="J52" i="30"/>
  <c r="I52" i="30"/>
  <c r="K52" i="30" s="1"/>
  <c r="B43" i="31" s="1"/>
  <c r="J51" i="30"/>
  <c r="I51" i="30"/>
  <c r="J50" i="30"/>
  <c r="I50" i="30"/>
  <c r="J49" i="30"/>
  <c r="I49" i="30"/>
  <c r="J48" i="30"/>
  <c r="I48" i="30"/>
  <c r="K48" i="30" s="1"/>
  <c r="B39" i="31" s="1"/>
  <c r="K47" i="30"/>
  <c r="L38" i="31" s="1"/>
  <c r="J47" i="30"/>
  <c r="I47" i="30"/>
  <c r="J46" i="30"/>
  <c r="I46" i="30"/>
  <c r="J45" i="30"/>
  <c r="I45" i="30"/>
  <c r="K45" i="30" s="1"/>
  <c r="J36" i="31" s="1"/>
  <c r="J44" i="30"/>
  <c r="I44" i="30"/>
  <c r="K44" i="30" s="1"/>
  <c r="B35" i="31" s="1"/>
  <c r="J43" i="30"/>
  <c r="I43" i="30"/>
  <c r="J42" i="30"/>
  <c r="I42" i="30"/>
  <c r="J41" i="30"/>
  <c r="I41" i="30"/>
  <c r="K41" i="30" s="1"/>
  <c r="J32" i="31" s="1"/>
  <c r="J40" i="30"/>
  <c r="I40" i="30"/>
  <c r="J39" i="30"/>
  <c r="I39" i="30"/>
  <c r="K39" i="30" s="1"/>
  <c r="J38" i="30"/>
  <c r="I38" i="30"/>
  <c r="J37" i="30"/>
  <c r="I37" i="30"/>
  <c r="K37" i="30" s="1"/>
  <c r="J28" i="31" s="1"/>
  <c r="J36" i="30"/>
  <c r="I36" i="30"/>
  <c r="J35" i="30"/>
  <c r="I35" i="30"/>
  <c r="K35" i="30" s="1"/>
  <c r="J34" i="30"/>
  <c r="I34" i="30"/>
  <c r="J33" i="30"/>
  <c r="I33" i="30"/>
  <c r="K33" i="30" s="1"/>
  <c r="J24" i="31" s="1"/>
  <c r="J32" i="30"/>
  <c r="I32" i="30"/>
  <c r="J31" i="30"/>
  <c r="I31" i="30"/>
  <c r="J30" i="30"/>
  <c r="I30" i="30"/>
  <c r="J29" i="30"/>
  <c r="I29" i="30"/>
  <c r="K29" i="30" s="1"/>
  <c r="J20" i="31" s="1"/>
  <c r="J28" i="30"/>
  <c r="I28" i="30"/>
  <c r="K28" i="30" s="1"/>
  <c r="B19" i="31" s="1"/>
  <c r="J27" i="30"/>
  <c r="I27" i="30"/>
  <c r="J26" i="30"/>
  <c r="I26" i="30"/>
  <c r="J25" i="30"/>
  <c r="I25" i="30"/>
  <c r="J24" i="30"/>
  <c r="I24" i="30"/>
  <c r="K24" i="30" s="1"/>
  <c r="B15" i="31" s="1"/>
  <c r="J23" i="30"/>
  <c r="I23" i="30"/>
  <c r="J22" i="30"/>
  <c r="I22" i="30"/>
  <c r="J21" i="30"/>
  <c r="I21" i="30"/>
  <c r="J20" i="30"/>
  <c r="I20" i="30"/>
  <c r="K20" i="30" s="1"/>
  <c r="B11" i="31" s="1"/>
  <c r="J19" i="30"/>
  <c r="I19" i="30"/>
  <c r="J18" i="30"/>
  <c r="I18" i="30"/>
  <c r="J17" i="30"/>
  <c r="I17" i="30"/>
  <c r="J16" i="30"/>
  <c r="I16" i="30"/>
  <c r="K16" i="30" s="1"/>
  <c r="J15" i="30"/>
  <c r="I15" i="30"/>
  <c r="J14" i="30"/>
  <c r="I14" i="30"/>
  <c r="J13" i="30"/>
  <c r="I13" i="30"/>
  <c r="J12" i="30"/>
  <c r="I12" i="30"/>
  <c r="J11" i="30"/>
  <c r="I11" i="30"/>
  <c r="A2" i="30"/>
  <c r="I12" i="28"/>
  <c r="J12" i="28"/>
  <c r="I13" i="28"/>
  <c r="J13" i="28"/>
  <c r="I14" i="28"/>
  <c r="J14" i="28"/>
  <c r="I15" i="28"/>
  <c r="J15" i="28"/>
  <c r="I16" i="28"/>
  <c r="J16" i="28"/>
  <c r="I17" i="28"/>
  <c r="J17" i="28"/>
  <c r="I18" i="28"/>
  <c r="J18" i="28"/>
  <c r="I19" i="28"/>
  <c r="J19" i="28"/>
  <c r="I20" i="28"/>
  <c r="J20" i="28"/>
  <c r="I21" i="28"/>
  <c r="J21" i="28"/>
  <c r="I22" i="28"/>
  <c r="J22" i="28"/>
  <c r="I23" i="28"/>
  <c r="J23" i="28"/>
  <c r="I24" i="28"/>
  <c r="J24" i="28"/>
  <c r="I25" i="28"/>
  <c r="J25" i="28"/>
  <c r="I26" i="28"/>
  <c r="J26" i="28"/>
  <c r="I27" i="28"/>
  <c r="J27" i="28"/>
  <c r="I28" i="28"/>
  <c r="J28" i="28"/>
  <c r="I29" i="28"/>
  <c r="J29" i="28"/>
  <c r="I30" i="28"/>
  <c r="J30" i="28"/>
  <c r="I31" i="28"/>
  <c r="J31" i="28"/>
  <c r="I32" i="28"/>
  <c r="J32" i="28"/>
  <c r="I33" i="28"/>
  <c r="J33" i="28"/>
  <c r="I34" i="28"/>
  <c r="J34" i="28"/>
  <c r="I35" i="28"/>
  <c r="J35" i="28"/>
  <c r="I36" i="28"/>
  <c r="J36" i="28"/>
  <c r="I37" i="28"/>
  <c r="J37" i="28"/>
  <c r="I38" i="28"/>
  <c r="J38" i="28"/>
  <c r="I39" i="28"/>
  <c r="J39" i="28"/>
  <c r="I40" i="28"/>
  <c r="J40" i="28"/>
  <c r="I41" i="28"/>
  <c r="J41" i="28"/>
  <c r="I42" i="28"/>
  <c r="J42" i="28"/>
  <c r="I43" i="28"/>
  <c r="J43" i="28"/>
  <c r="I44" i="28"/>
  <c r="J44" i="28"/>
  <c r="I45" i="28"/>
  <c r="J45" i="28"/>
  <c r="I46" i="28"/>
  <c r="J46" i="28"/>
  <c r="I47" i="28"/>
  <c r="J47" i="28"/>
  <c r="I48" i="28"/>
  <c r="J48" i="28"/>
  <c r="I49" i="28"/>
  <c r="J49" i="28"/>
  <c r="I50" i="28"/>
  <c r="J50" i="28"/>
  <c r="I51" i="28"/>
  <c r="J51" i="28"/>
  <c r="I52" i="28"/>
  <c r="J52" i="28"/>
  <c r="I53" i="28"/>
  <c r="J53" i="28"/>
  <c r="I54" i="28"/>
  <c r="J54" i="28"/>
  <c r="I55" i="28"/>
  <c r="J55" i="28"/>
  <c r="I56" i="28"/>
  <c r="J56" i="28"/>
  <c r="I57" i="28"/>
  <c r="J57" i="28"/>
  <c r="I58" i="28"/>
  <c r="J58" i="28"/>
  <c r="I59" i="28"/>
  <c r="J59" i="28"/>
  <c r="I60" i="28"/>
  <c r="J60" i="28"/>
  <c r="A2" i="28"/>
  <c r="J11" i="28"/>
  <c r="I11" i="28"/>
  <c r="K22" i="30" l="1"/>
  <c r="K13" i="31" s="1"/>
  <c r="K26" i="30"/>
  <c r="K17" i="31" s="1"/>
  <c r="K38" i="30"/>
  <c r="K29" i="31" s="1"/>
  <c r="K42" i="30"/>
  <c r="K33" i="31" s="1"/>
  <c r="J43" i="31"/>
  <c r="K54" i="30"/>
  <c r="K45" i="31" s="1"/>
  <c r="K58" i="30"/>
  <c r="K49" i="31" s="1"/>
  <c r="K31" i="30"/>
  <c r="L22" i="31" s="1"/>
  <c r="K43" i="30"/>
  <c r="J15" i="31"/>
  <c r="J47" i="31"/>
  <c r="K36" i="31"/>
  <c r="K20" i="31"/>
  <c r="K24" i="31"/>
  <c r="A45" i="31"/>
  <c r="L45" i="31"/>
  <c r="J39" i="31"/>
  <c r="L34" i="31"/>
  <c r="B34" i="31"/>
  <c r="L29" i="31"/>
  <c r="K27" i="30"/>
  <c r="L18" i="31" s="1"/>
  <c r="K59" i="30"/>
  <c r="L50" i="31" s="1"/>
  <c r="A29" i="31"/>
  <c r="J11" i="31"/>
  <c r="K32" i="31"/>
  <c r="A13" i="31"/>
  <c r="K21" i="30"/>
  <c r="J12" i="31" s="1"/>
  <c r="K23" i="30"/>
  <c r="K14" i="31" s="1"/>
  <c r="K25" i="30"/>
  <c r="J16" i="31" s="1"/>
  <c r="K32" i="30"/>
  <c r="B23" i="31" s="1"/>
  <c r="K36" i="30"/>
  <c r="B27" i="31" s="1"/>
  <c r="K40" i="30"/>
  <c r="B31" i="31" s="1"/>
  <c r="K49" i="30"/>
  <c r="J40" i="31" s="1"/>
  <c r="K51" i="30"/>
  <c r="K53" i="30"/>
  <c r="J44" i="31" s="1"/>
  <c r="K55" i="30"/>
  <c r="L46" i="31" s="1"/>
  <c r="K57" i="30"/>
  <c r="J48" i="31" s="1"/>
  <c r="L26" i="31"/>
  <c r="A26" i="31"/>
  <c r="B26" i="31"/>
  <c r="K26" i="31"/>
  <c r="J26" i="31"/>
  <c r="L30" i="31"/>
  <c r="A30" i="31"/>
  <c r="K30" i="31"/>
  <c r="B30" i="31"/>
  <c r="J30" i="31"/>
  <c r="L14" i="31"/>
  <c r="L42" i="31"/>
  <c r="A42" i="31"/>
  <c r="B42" i="31"/>
  <c r="K42" i="31"/>
  <c r="J42" i="31"/>
  <c r="K46" i="31"/>
  <c r="J51" i="31"/>
  <c r="J35" i="31"/>
  <c r="J19" i="31"/>
  <c r="K44" i="31"/>
  <c r="K28" i="31"/>
  <c r="L33" i="31"/>
  <c r="L17" i="31"/>
  <c r="K30" i="30"/>
  <c r="K46" i="30"/>
  <c r="A48" i="31"/>
  <c r="A44" i="31"/>
  <c r="A36" i="31"/>
  <c r="A32" i="31"/>
  <c r="A28" i="31"/>
  <c r="A24" i="31"/>
  <c r="A20" i="31"/>
  <c r="A16" i="31"/>
  <c r="A12" i="31"/>
  <c r="B49" i="31"/>
  <c r="B45" i="31"/>
  <c r="B29" i="31"/>
  <c r="B17" i="31"/>
  <c r="B13" i="31"/>
  <c r="J50" i="31"/>
  <c r="J38" i="31"/>
  <c r="J34" i="31"/>
  <c r="J18" i="31"/>
  <c r="K51" i="31"/>
  <c r="K47" i="31"/>
  <c r="K43" i="31"/>
  <c r="K39" i="31"/>
  <c r="K35" i="31"/>
  <c r="K27" i="31"/>
  <c r="K23" i="31"/>
  <c r="K19" i="31"/>
  <c r="K15" i="31"/>
  <c r="K11" i="31"/>
  <c r="L48" i="31"/>
  <c r="L44" i="31"/>
  <c r="L36" i="31"/>
  <c r="L32" i="31"/>
  <c r="L28" i="31"/>
  <c r="L24" i="31"/>
  <c r="L20" i="31"/>
  <c r="L16" i="31"/>
  <c r="L12" i="31"/>
  <c r="B38" i="31"/>
  <c r="B22" i="31"/>
  <c r="L13" i="31"/>
  <c r="K34" i="30"/>
  <c r="K50" i="30"/>
  <c r="A51" i="31"/>
  <c r="A47" i="31"/>
  <c r="A43" i="31"/>
  <c r="A39" i="31"/>
  <c r="A35" i="31"/>
  <c r="A27" i="31"/>
  <c r="A23" i="31"/>
  <c r="A19" i="31"/>
  <c r="A15" i="31"/>
  <c r="A11" i="31"/>
  <c r="B44" i="31"/>
  <c r="B40" i="31"/>
  <c r="B36" i="31"/>
  <c r="B32" i="31"/>
  <c r="B28" i="31"/>
  <c r="B24" i="31"/>
  <c r="B20" i="31"/>
  <c r="B12" i="31"/>
  <c r="J49" i="31"/>
  <c r="J45" i="31"/>
  <c r="J29" i="31"/>
  <c r="J17" i="31"/>
  <c r="J13" i="31"/>
  <c r="K50" i="31"/>
  <c r="K38" i="31"/>
  <c r="K34" i="31"/>
  <c r="K22" i="31"/>
  <c r="L51" i="31"/>
  <c r="L47" i="31"/>
  <c r="L43" i="31"/>
  <c r="L39" i="31"/>
  <c r="L35" i="31"/>
  <c r="L27" i="31"/>
  <c r="L23" i="31"/>
  <c r="L19" i="31"/>
  <c r="L15" i="31"/>
  <c r="L11" i="31"/>
  <c r="A49" i="31"/>
  <c r="A17" i="31"/>
  <c r="K12" i="31"/>
  <c r="L49" i="31"/>
  <c r="A50" i="31"/>
  <c r="A38" i="31"/>
  <c r="A34" i="31"/>
  <c r="K11" i="28"/>
  <c r="K43" i="28"/>
  <c r="L34" i="29" s="1"/>
  <c r="K19" i="30"/>
  <c r="L10" i="31" s="1"/>
  <c r="K13" i="30"/>
  <c r="L4" i="31" s="1"/>
  <c r="K18" i="30"/>
  <c r="L9" i="31" s="1"/>
  <c r="K15" i="30"/>
  <c r="K6" i="31" s="1"/>
  <c r="K7" i="31"/>
  <c r="B7" i="31"/>
  <c r="K17" i="30"/>
  <c r="L8" i="31" s="1"/>
  <c r="K14" i="30"/>
  <c r="L5" i="31" s="1"/>
  <c r="A7" i="31"/>
  <c r="J7" i="31"/>
  <c r="L7" i="31"/>
  <c r="K12" i="30"/>
  <c r="L3" i="31" s="1"/>
  <c r="K11" i="30"/>
  <c r="L2" i="31" s="1"/>
  <c r="K59" i="28"/>
  <c r="L50" i="29" s="1"/>
  <c r="K57" i="28"/>
  <c r="J48" i="29" s="1"/>
  <c r="K55" i="28"/>
  <c r="L46" i="29" s="1"/>
  <c r="K53" i="28"/>
  <c r="L44" i="29" s="1"/>
  <c r="K51" i="28"/>
  <c r="K42" i="29" s="1"/>
  <c r="K49" i="28"/>
  <c r="L40" i="29" s="1"/>
  <c r="K47" i="28"/>
  <c r="K38" i="29" s="1"/>
  <c r="K45" i="28"/>
  <c r="L36" i="29" s="1"/>
  <c r="L48" i="29"/>
  <c r="B34" i="29"/>
  <c r="K41" i="28"/>
  <c r="K39" i="28"/>
  <c r="K37" i="28"/>
  <c r="K35" i="28"/>
  <c r="K33" i="28"/>
  <c r="K31" i="28"/>
  <c r="K29" i="28"/>
  <c r="K27" i="28"/>
  <c r="K25" i="28"/>
  <c r="K23" i="28"/>
  <c r="K21" i="28"/>
  <c r="K19" i="28"/>
  <c r="K17" i="28"/>
  <c r="J8" i="29" s="1"/>
  <c r="K15" i="28"/>
  <c r="K13" i="28"/>
  <c r="J4" i="29" s="1"/>
  <c r="K60" i="28"/>
  <c r="K58" i="28"/>
  <c r="K56" i="28"/>
  <c r="K54" i="28"/>
  <c r="K52" i="28"/>
  <c r="K50" i="28"/>
  <c r="K48" i="28"/>
  <c r="K46" i="28"/>
  <c r="K44" i="28"/>
  <c r="K42" i="28"/>
  <c r="K40" i="28"/>
  <c r="K38" i="28"/>
  <c r="K36" i="28"/>
  <c r="K34" i="28"/>
  <c r="K32" i="28"/>
  <c r="K30" i="28"/>
  <c r="K28" i="28"/>
  <c r="K26" i="28"/>
  <c r="K24" i="28"/>
  <c r="K22" i="28"/>
  <c r="K20" i="28"/>
  <c r="K18" i="28"/>
  <c r="K16" i="28"/>
  <c r="L7" i="29" s="1"/>
  <c r="K14" i="28"/>
  <c r="A5" i="29" s="1"/>
  <c r="K12" i="28"/>
  <c r="K3" i="29" s="1"/>
  <c r="K50" i="29" l="1"/>
  <c r="B2" i="29"/>
  <c r="F5" i="28"/>
  <c r="K2" i="29"/>
  <c r="A2" i="29"/>
  <c r="L2" i="29"/>
  <c r="A22" i="31"/>
  <c r="B33" i="31"/>
  <c r="L31" i="31"/>
  <c r="J22" i="31"/>
  <c r="A33" i="31"/>
  <c r="J14" i="31"/>
  <c r="J33" i="31"/>
  <c r="A31" i="31"/>
  <c r="B46" i="31"/>
  <c r="A14" i="31"/>
  <c r="B42" i="29"/>
  <c r="J34" i="29"/>
  <c r="L42" i="29"/>
  <c r="J50" i="29"/>
  <c r="A50" i="29"/>
  <c r="K5" i="31"/>
  <c r="J10" i="31"/>
  <c r="K40" i="31"/>
  <c r="K16" i="31"/>
  <c r="B18" i="31"/>
  <c r="A4" i="31"/>
  <c r="J4" i="31"/>
  <c r="A18" i="31"/>
  <c r="K18" i="31"/>
  <c r="B16" i="31"/>
  <c r="B48" i="31"/>
  <c r="L40" i="31"/>
  <c r="K31" i="31"/>
  <c r="A40" i="31"/>
  <c r="A46" i="31"/>
  <c r="B14" i="31"/>
  <c r="B50" i="31"/>
  <c r="J31" i="31"/>
  <c r="J27" i="31"/>
  <c r="K4" i="31"/>
  <c r="J46" i="31"/>
  <c r="K48" i="31"/>
  <c r="J23" i="31"/>
  <c r="B4" i="31"/>
  <c r="K10" i="31"/>
  <c r="K37" i="31"/>
  <c r="A37" i="31"/>
  <c r="J37" i="31"/>
  <c r="B37" i="31"/>
  <c r="L37" i="31"/>
  <c r="K41" i="31"/>
  <c r="A41" i="31"/>
  <c r="J41" i="31"/>
  <c r="B41" i="31"/>
  <c r="L41" i="31"/>
  <c r="K21" i="31"/>
  <c r="A21" i="31"/>
  <c r="J21" i="31"/>
  <c r="B21" i="31"/>
  <c r="L21" i="31"/>
  <c r="K25" i="31"/>
  <c r="A25" i="31"/>
  <c r="J25" i="31"/>
  <c r="B25" i="31"/>
  <c r="L25" i="31"/>
  <c r="A48" i="29"/>
  <c r="B48" i="29"/>
  <c r="K48" i="29"/>
  <c r="B50" i="29"/>
  <c r="K4" i="29"/>
  <c r="J2" i="29"/>
  <c r="A36" i="29"/>
  <c r="L8" i="29"/>
  <c r="A46" i="29"/>
  <c r="B3" i="29"/>
  <c r="J42" i="29"/>
  <c r="K8" i="29"/>
  <c r="A3" i="29"/>
  <c r="L3" i="29"/>
  <c r="B8" i="29"/>
  <c r="K34" i="29"/>
  <c r="A34" i="29"/>
  <c r="J40" i="29"/>
  <c r="A40" i="29"/>
  <c r="B10" i="31"/>
  <c r="A10" i="31"/>
  <c r="J9" i="31"/>
  <c r="K9" i="31"/>
  <c r="A9" i="31"/>
  <c r="B9" i="31"/>
  <c r="A5" i="31"/>
  <c r="J6" i="31"/>
  <c r="A6" i="31"/>
  <c r="B6" i="31"/>
  <c r="L6" i="31"/>
  <c r="K3" i="31"/>
  <c r="J5" i="31"/>
  <c r="B3" i="31"/>
  <c r="B5" i="31"/>
  <c r="A3" i="31"/>
  <c r="B8" i="31"/>
  <c r="J8" i="31"/>
  <c r="A8" i="31"/>
  <c r="K8" i="31"/>
  <c r="A2" i="31"/>
  <c r="B2" i="31"/>
  <c r="F5" i="30"/>
  <c r="J3" i="31"/>
  <c r="J2" i="31"/>
  <c r="K2" i="31"/>
  <c r="J44" i="29"/>
  <c r="K44" i="29"/>
  <c r="B44" i="29"/>
  <c r="J36" i="29"/>
  <c r="B38" i="29"/>
  <c r="A44" i="29"/>
  <c r="B46" i="29"/>
  <c r="J38" i="29"/>
  <c r="B40" i="29"/>
  <c r="K36" i="29"/>
  <c r="B36" i="29"/>
  <c r="L38" i="29"/>
  <c r="K46" i="29"/>
  <c r="J46" i="29"/>
  <c r="A38" i="29"/>
  <c r="A42" i="29"/>
  <c r="K40" i="29"/>
  <c r="A7" i="29"/>
  <c r="B7" i="29"/>
  <c r="K7" i="29"/>
  <c r="J7" i="29"/>
  <c r="A8" i="29"/>
  <c r="L6" i="29"/>
  <c r="K6" i="29"/>
  <c r="B6" i="29"/>
  <c r="A6" i="29"/>
  <c r="K5" i="29"/>
  <c r="J5" i="29"/>
  <c r="L5" i="29"/>
  <c r="B4" i="29"/>
  <c r="J3" i="29"/>
  <c r="L4" i="29"/>
  <c r="B5" i="29"/>
  <c r="A4" i="29"/>
  <c r="J6" i="29"/>
  <c r="B47" i="29"/>
  <c r="L47" i="29"/>
  <c r="A47" i="29"/>
  <c r="K47" i="29"/>
  <c r="J47" i="29"/>
  <c r="K45" i="29"/>
  <c r="A45" i="29"/>
  <c r="J45" i="29"/>
  <c r="B45" i="29"/>
  <c r="L45" i="29"/>
  <c r="K49" i="29"/>
  <c r="A49" i="29"/>
  <c r="J49" i="29"/>
  <c r="B49" i="29"/>
  <c r="L49" i="29"/>
  <c r="B51" i="29"/>
  <c r="L51" i="29"/>
  <c r="A51" i="29"/>
  <c r="K51" i="29"/>
  <c r="J51" i="29"/>
  <c r="K9" i="29"/>
  <c r="B9" i="29"/>
  <c r="L9" i="29"/>
  <c r="J9" i="29"/>
  <c r="A9" i="29"/>
  <c r="K25" i="29"/>
  <c r="B25" i="29"/>
  <c r="L25" i="29"/>
  <c r="J25" i="29"/>
  <c r="A25" i="29"/>
  <c r="K41" i="29"/>
  <c r="B41" i="29"/>
  <c r="L41" i="29"/>
  <c r="J41" i="29"/>
  <c r="A41" i="29"/>
  <c r="K24" i="29"/>
  <c r="L24" i="29"/>
  <c r="J24" i="29"/>
  <c r="A24" i="29"/>
  <c r="B24" i="29"/>
  <c r="L32" i="29"/>
  <c r="J32" i="29"/>
  <c r="A32" i="29"/>
  <c r="K32" i="29"/>
  <c r="B32" i="29"/>
  <c r="L19" i="29"/>
  <c r="J19" i="29"/>
  <c r="A19" i="29"/>
  <c r="K19" i="29"/>
  <c r="B19" i="29"/>
  <c r="L35" i="29"/>
  <c r="J35" i="29"/>
  <c r="A35" i="29"/>
  <c r="K35" i="29"/>
  <c r="B35" i="29"/>
  <c r="L43" i="29"/>
  <c r="J43" i="29"/>
  <c r="A43" i="29"/>
  <c r="K43" i="29"/>
  <c r="B43" i="29"/>
  <c r="A18" i="29"/>
  <c r="K18" i="29"/>
  <c r="B18" i="29"/>
  <c r="J18" i="29"/>
  <c r="L18" i="29"/>
  <c r="K26" i="29"/>
  <c r="B26" i="29"/>
  <c r="L26" i="29"/>
  <c r="J26" i="29"/>
  <c r="A26" i="29"/>
  <c r="K13" i="29"/>
  <c r="B13" i="29"/>
  <c r="L13" i="29"/>
  <c r="J13" i="29"/>
  <c r="A13" i="29"/>
  <c r="K21" i="29"/>
  <c r="B21" i="29"/>
  <c r="L21" i="29"/>
  <c r="J21" i="29"/>
  <c r="A21" i="29"/>
  <c r="K29" i="29"/>
  <c r="B29" i="29"/>
  <c r="L29" i="29"/>
  <c r="J29" i="29"/>
  <c r="A29" i="29"/>
  <c r="K37" i="29"/>
  <c r="B37" i="29"/>
  <c r="L37" i="29"/>
  <c r="J37" i="29"/>
  <c r="A37" i="29"/>
  <c r="L12" i="29"/>
  <c r="J12" i="29"/>
  <c r="A12" i="29"/>
  <c r="K12" i="29"/>
  <c r="B12" i="29"/>
  <c r="L20" i="29"/>
  <c r="J20" i="29"/>
  <c r="A20" i="29"/>
  <c r="K20" i="29"/>
  <c r="B20" i="29"/>
  <c r="L28" i="29"/>
  <c r="J28" i="29"/>
  <c r="A28" i="29"/>
  <c r="K28" i="29"/>
  <c r="B28" i="29"/>
  <c r="K17" i="29"/>
  <c r="B17" i="29"/>
  <c r="L17" i="29"/>
  <c r="J17" i="29"/>
  <c r="A17" i="29"/>
  <c r="K33" i="29"/>
  <c r="B33" i="29"/>
  <c r="L33" i="29"/>
  <c r="J33" i="29"/>
  <c r="A33" i="29"/>
  <c r="L16" i="29"/>
  <c r="J16" i="29"/>
  <c r="A16" i="29"/>
  <c r="K16" i="29"/>
  <c r="B16" i="29"/>
  <c r="L11" i="29"/>
  <c r="J11" i="29"/>
  <c r="A11" i="29"/>
  <c r="K11" i="29"/>
  <c r="B11" i="29"/>
  <c r="L27" i="29"/>
  <c r="J27" i="29"/>
  <c r="A27" i="29"/>
  <c r="K27" i="29"/>
  <c r="B27" i="29"/>
  <c r="K10" i="29"/>
  <c r="B10" i="29"/>
  <c r="J10" i="29"/>
  <c r="A10" i="29"/>
  <c r="L10" i="29"/>
  <c r="L15" i="29"/>
  <c r="J15" i="29"/>
  <c r="A15" i="29"/>
  <c r="K15" i="29"/>
  <c r="B15" i="29"/>
  <c r="L23" i="29"/>
  <c r="J23" i="29"/>
  <c r="A23" i="29"/>
  <c r="K23" i="29"/>
  <c r="B23" i="29"/>
  <c r="L31" i="29"/>
  <c r="J31" i="29"/>
  <c r="A31" i="29"/>
  <c r="K31" i="29"/>
  <c r="B31" i="29"/>
  <c r="L39" i="29"/>
  <c r="J39" i="29"/>
  <c r="A39" i="29"/>
  <c r="K39" i="29"/>
  <c r="B39" i="29"/>
  <c r="K14" i="29"/>
  <c r="B14" i="29"/>
  <c r="L14" i="29"/>
  <c r="J14" i="29"/>
  <c r="A14" i="29"/>
  <c r="K22" i="29"/>
  <c r="B22" i="29"/>
  <c r="A22" i="29"/>
  <c r="L22" i="29"/>
  <c r="J22" i="29"/>
  <c r="A30" i="29"/>
  <c r="K30" i="29"/>
  <c r="B30" i="29"/>
  <c r="J30" i="29"/>
  <c r="L30" i="29"/>
  <c r="Q35" i="18" l="1"/>
  <c r="B17" i="10"/>
  <c r="F17" i="10"/>
  <c r="G17" i="10"/>
  <c r="G37" i="1"/>
  <c r="O50" i="11"/>
  <c r="H17" i="10" s="1"/>
  <c r="M48" i="11"/>
  <c r="M49" i="11"/>
  <c r="G15" i="10" l="1"/>
  <c r="F15" i="10"/>
  <c r="M97" i="11"/>
  <c r="M96" i="11"/>
  <c r="O44" i="11"/>
  <c r="H15" i="10" s="1"/>
  <c r="U18" i="18"/>
  <c r="V21" i="4" l="1"/>
  <c r="L1" i="22" l="1"/>
  <c r="L2" i="22"/>
  <c r="L3" i="22"/>
  <c r="L4" i="22"/>
  <c r="L5" i="22"/>
  <c r="L6" i="22"/>
  <c r="L7" i="22"/>
  <c r="F25" i="4" l="1"/>
  <c r="G25" i="4"/>
  <c r="H25" i="4"/>
  <c r="I25" i="4"/>
  <c r="J25" i="4"/>
  <c r="K25" i="4"/>
  <c r="L25" i="4"/>
  <c r="M25" i="4"/>
  <c r="L8" i="22" s="1"/>
  <c r="N25" i="4"/>
  <c r="O25" i="4"/>
  <c r="P25" i="4"/>
  <c r="Q25" i="4"/>
  <c r="R25" i="4"/>
  <c r="E25" i="4"/>
  <c r="P37" i="1" l="1"/>
  <c r="B3" i="22" l="1"/>
  <c r="D3" i="22"/>
  <c r="E3" i="22"/>
  <c r="F3" i="22"/>
  <c r="G3" i="22"/>
  <c r="H3" i="22"/>
  <c r="I3" i="22"/>
  <c r="J3" i="22"/>
  <c r="K3" i="22"/>
  <c r="M3" i="22"/>
  <c r="N3" i="22"/>
  <c r="O3" i="22"/>
  <c r="P3" i="22"/>
  <c r="Q3" i="22"/>
  <c r="R3" i="22"/>
  <c r="S3" i="22"/>
  <c r="U3" i="22"/>
  <c r="V3" i="22"/>
  <c r="W3" i="22"/>
  <c r="B4" i="22"/>
  <c r="D4" i="22"/>
  <c r="E4" i="22"/>
  <c r="F4" i="22"/>
  <c r="G4" i="22"/>
  <c r="H4" i="22"/>
  <c r="I4" i="22"/>
  <c r="J4" i="22"/>
  <c r="K4" i="22"/>
  <c r="M4" i="22"/>
  <c r="N4" i="22"/>
  <c r="O4" i="22"/>
  <c r="P4" i="22"/>
  <c r="Q4" i="22"/>
  <c r="R4" i="22"/>
  <c r="S4" i="22"/>
  <c r="U4" i="22"/>
  <c r="V4" i="22"/>
  <c r="W4" i="22"/>
  <c r="B5" i="22"/>
  <c r="D5" i="22"/>
  <c r="E5" i="22"/>
  <c r="F5" i="22"/>
  <c r="G5" i="22"/>
  <c r="H5" i="22"/>
  <c r="I5" i="22"/>
  <c r="J5" i="22"/>
  <c r="K5" i="22"/>
  <c r="M5" i="22"/>
  <c r="N5" i="22"/>
  <c r="O5" i="22"/>
  <c r="P5" i="22"/>
  <c r="Q5" i="22"/>
  <c r="R5" i="22"/>
  <c r="S5" i="22"/>
  <c r="U5" i="22"/>
  <c r="V5" i="22"/>
  <c r="W5" i="22"/>
  <c r="B6" i="22"/>
  <c r="D6" i="22"/>
  <c r="E6" i="22"/>
  <c r="F6" i="22"/>
  <c r="G6" i="22"/>
  <c r="H6" i="22"/>
  <c r="I6" i="22"/>
  <c r="J6" i="22"/>
  <c r="K6" i="22"/>
  <c r="M6" i="22"/>
  <c r="N6" i="22"/>
  <c r="O6" i="22"/>
  <c r="P6" i="22"/>
  <c r="Q6" i="22"/>
  <c r="R6" i="22"/>
  <c r="S6" i="22"/>
  <c r="U6" i="22"/>
  <c r="V6" i="22"/>
  <c r="W6" i="22"/>
  <c r="D7" i="22"/>
  <c r="E7" i="22"/>
  <c r="F7" i="22"/>
  <c r="G7" i="22"/>
  <c r="H7" i="22"/>
  <c r="I7" i="22"/>
  <c r="J7" i="22"/>
  <c r="K7" i="22"/>
  <c r="M7" i="22"/>
  <c r="N7" i="22"/>
  <c r="O7" i="22"/>
  <c r="P7" i="22"/>
  <c r="Q7" i="22"/>
  <c r="R7" i="22"/>
  <c r="S7" i="22"/>
  <c r="T7" i="22"/>
  <c r="U7" i="22"/>
  <c r="V7" i="22"/>
  <c r="W7" i="22"/>
  <c r="D8" i="22"/>
  <c r="E8" i="22"/>
  <c r="F8" i="22"/>
  <c r="G8" i="22"/>
  <c r="H8" i="22"/>
  <c r="I8" i="22"/>
  <c r="J8" i="22"/>
  <c r="K8" i="22"/>
  <c r="M8" i="22"/>
  <c r="N8" i="22"/>
  <c r="O8" i="22"/>
  <c r="P8" i="22"/>
  <c r="Q8" i="22"/>
  <c r="R8" i="22"/>
  <c r="S8" i="22"/>
  <c r="T8" i="22"/>
  <c r="U8" i="22"/>
  <c r="V8" i="22"/>
  <c r="W8" i="22"/>
  <c r="B8" i="25"/>
  <c r="B7" i="25"/>
  <c r="B6" i="25"/>
  <c r="B5" i="25"/>
  <c r="B4" i="25"/>
  <c r="B3" i="25"/>
  <c r="B2" i="25"/>
  <c r="D25" i="4"/>
  <c r="C8" i="22" s="1"/>
  <c r="G28" i="10" l="1"/>
  <c r="G30" i="10"/>
  <c r="G31" i="10"/>
  <c r="G32" i="10"/>
  <c r="G33" i="10"/>
  <c r="F33" i="10"/>
  <c r="F32" i="10"/>
  <c r="F31" i="10"/>
  <c r="C31" i="10"/>
  <c r="B33" i="10"/>
  <c r="B32" i="10"/>
  <c r="B31" i="10"/>
  <c r="O98" i="11"/>
  <c r="H33" i="10" s="1"/>
  <c r="O95" i="11"/>
  <c r="H32" i="10" s="1"/>
  <c r="O92" i="11"/>
  <c r="H31" i="10" s="1"/>
  <c r="Q67" i="18"/>
  <c r="R65" i="18" s="1"/>
  <c r="A20" i="27" l="1"/>
  <c r="D31" i="10"/>
  <c r="L92" i="11"/>
  <c r="L20" i="27" l="1"/>
  <c r="H20" i="27"/>
  <c r="G20" i="27"/>
  <c r="J20" i="27"/>
  <c r="F20" i="27"/>
  <c r="K20" i="27"/>
  <c r="C20" i="27"/>
  <c r="E20" i="27"/>
  <c r="I20" i="27"/>
  <c r="D20" i="27"/>
  <c r="M20" i="27"/>
  <c r="M92" i="11"/>
  <c r="N92" i="11" s="1"/>
  <c r="E31" i="10" s="1"/>
  <c r="A19" i="27"/>
  <c r="F1" i="22"/>
  <c r="G1" i="22"/>
  <c r="H1" i="22"/>
  <c r="I1" i="22"/>
  <c r="J1" i="22"/>
  <c r="K1" i="22"/>
  <c r="M1" i="22"/>
  <c r="E1" i="22"/>
  <c r="D1" i="22"/>
  <c r="D19" i="27" l="1"/>
  <c r="L19" i="27"/>
  <c r="J19" i="27"/>
  <c r="H19" i="27"/>
  <c r="C19" i="27"/>
  <c r="G19" i="27"/>
  <c r="I19" i="27"/>
  <c r="F19" i="27"/>
  <c r="K19" i="27"/>
  <c r="E19" i="27"/>
  <c r="M19" i="27"/>
  <c r="V20" i="4"/>
  <c r="T3" i="22" s="1"/>
  <c r="T4" i="22" l="1"/>
  <c r="V23" i="4"/>
  <c r="T6" i="22" l="1"/>
  <c r="Q48" i="18"/>
  <c r="B2" i="4" l="1"/>
  <c r="B2" i="18"/>
  <c r="P13" i="24"/>
  <c r="P12" i="24"/>
  <c r="N2" i="24"/>
  <c r="O2" i="24"/>
  <c r="N3" i="24"/>
  <c r="O3" i="24"/>
  <c r="N4" i="24"/>
  <c r="O4" i="24"/>
  <c r="N5" i="24"/>
  <c r="O5" i="24"/>
  <c r="N6" i="24"/>
  <c r="O6" i="24"/>
  <c r="N7" i="24"/>
  <c r="O7" i="24"/>
  <c r="N8" i="24"/>
  <c r="O8" i="24"/>
  <c r="C2" i="24"/>
  <c r="D2" i="24"/>
  <c r="E2" i="24"/>
  <c r="F2" i="24"/>
  <c r="G2" i="24"/>
  <c r="H2" i="24"/>
  <c r="I2" i="24"/>
  <c r="J2" i="24"/>
  <c r="K2" i="24"/>
  <c r="L2" i="24"/>
  <c r="M2" i="24"/>
  <c r="C3" i="24"/>
  <c r="D3" i="24"/>
  <c r="E3" i="24"/>
  <c r="F3" i="24"/>
  <c r="G3" i="24"/>
  <c r="H3" i="24"/>
  <c r="I3" i="24"/>
  <c r="J3" i="24"/>
  <c r="K3" i="24"/>
  <c r="L3" i="24"/>
  <c r="M3" i="24"/>
  <c r="C4" i="24"/>
  <c r="D4" i="24"/>
  <c r="E4" i="24"/>
  <c r="F4" i="24"/>
  <c r="G4" i="24"/>
  <c r="H4" i="24"/>
  <c r="I4" i="24"/>
  <c r="J4" i="24"/>
  <c r="K4" i="24"/>
  <c r="L4" i="24"/>
  <c r="M4" i="24"/>
  <c r="C5" i="24"/>
  <c r="D5" i="24"/>
  <c r="E5" i="24"/>
  <c r="F5" i="24"/>
  <c r="G5" i="24"/>
  <c r="H5" i="24"/>
  <c r="I5" i="24"/>
  <c r="J5" i="24"/>
  <c r="K5" i="24"/>
  <c r="L5" i="24"/>
  <c r="M5" i="24"/>
  <c r="C6" i="24"/>
  <c r="D6" i="24"/>
  <c r="E6" i="24"/>
  <c r="F6" i="24"/>
  <c r="G6" i="24"/>
  <c r="H6" i="24"/>
  <c r="I6" i="24"/>
  <c r="J6" i="24"/>
  <c r="K6" i="24"/>
  <c r="L6" i="24"/>
  <c r="M6" i="24"/>
  <c r="C7" i="24"/>
  <c r="D7" i="24"/>
  <c r="E7" i="24"/>
  <c r="F7" i="24"/>
  <c r="G7" i="24"/>
  <c r="H7" i="24"/>
  <c r="I7" i="24"/>
  <c r="J7" i="24"/>
  <c r="K7" i="24"/>
  <c r="L7" i="24"/>
  <c r="M7" i="24"/>
  <c r="C8" i="24"/>
  <c r="D8" i="24"/>
  <c r="E8" i="24"/>
  <c r="F8" i="24"/>
  <c r="G8" i="24"/>
  <c r="H8" i="24"/>
  <c r="I8" i="24"/>
  <c r="J8" i="24"/>
  <c r="K8" i="24"/>
  <c r="L8" i="24"/>
  <c r="M8" i="24"/>
  <c r="B3" i="24"/>
  <c r="B4" i="24"/>
  <c r="B5" i="24"/>
  <c r="B6" i="24"/>
  <c r="B7" i="24"/>
  <c r="B8" i="24"/>
  <c r="B2" i="24"/>
  <c r="N37" i="1"/>
  <c r="L9" i="24" s="1"/>
  <c r="N38" i="1"/>
  <c r="L10" i="24" s="1"/>
  <c r="N39" i="1"/>
  <c r="L11" i="24" s="1"/>
  <c r="D39" i="1" l="1"/>
  <c r="B11" i="24" s="1"/>
  <c r="D38" i="1"/>
  <c r="B10" i="24" s="1"/>
  <c r="D37" i="1"/>
  <c r="G39" i="1"/>
  <c r="E11" i="24" s="1"/>
  <c r="E39" i="1"/>
  <c r="C11" i="24" s="1"/>
  <c r="B9" i="24" l="1"/>
  <c r="F39" i="1"/>
  <c r="H39" i="1"/>
  <c r="F11" i="24" s="1"/>
  <c r="I39" i="1"/>
  <c r="G11" i="24" s="1"/>
  <c r="J39" i="1"/>
  <c r="H11" i="24" s="1"/>
  <c r="K39" i="1"/>
  <c r="I11" i="24" s="1"/>
  <c r="L39" i="1"/>
  <c r="J11" i="24" s="1"/>
  <c r="M39" i="1"/>
  <c r="K11" i="24" s="1"/>
  <c r="O39" i="1"/>
  <c r="M11" i="24" s="1"/>
  <c r="P39" i="1"/>
  <c r="N11" i="24" s="1"/>
  <c r="Q39" i="1"/>
  <c r="O11" i="24" s="1"/>
  <c r="R39" i="1" l="1"/>
  <c r="P11" i="24" s="1"/>
  <c r="D11" i="24"/>
  <c r="C74" i="4"/>
  <c r="C75" i="4"/>
  <c r="C76" i="4"/>
  <c r="C77" i="4"/>
  <c r="C78" i="4"/>
  <c r="L38" i="1" l="1"/>
  <c r="J10" i="24" s="1"/>
  <c r="L37" i="1"/>
  <c r="J9" i="24" s="1"/>
  <c r="E38" i="1" l="1"/>
  <c r="C10" i="24" s="1"/>
  <c r="F38" i="1"/>
  <c r="D10" i="24" s="1"/>
  <c r="G38" i="1"/>
  <c r="E10" i="24" s="1"/>
  <c r="H38" i="1"/>
  <c r="F10" i="24" s="1"/>
  <c r="I38" i="1"/>
  <c r="G10" i="24" s="1"/>
  <c r="J38" i="1"/>
  <c r="H10" i="24" s="1"/>
  <c r="K38" i="1"/>
  <c r="I10" i="24" s="1"/>
  <c r="M38" i="1"/>
  <c r="K10" i="24" s="1"/>
  <c r="O38" i="1"/>
  <c r="M10" i="24" s="1"/>
  <c r="P38" i="1"/>
  <c r="N10" i="24" s="1"/>
  <c r="Q38" i="1"/>
  <c r="O10" i="24" s="1"/>
  <c r="Q37" i="1"/>
  <c r="O9" i="24" s="1"/>
  <c r="E37" i="1"/>
  <c r="F37" i="1"/>
  <c r="D9" i="24" s="1"/>
  <c r="E9" i="24"/>
  <c r="H37" i="1"/>
  <c r="U24" i="18" s="1"/>
  <c r="Q24" i="18" s="1"/>
  <c r="Q25" i="18" s="1"/>
  <c r="I37" i="1"/>
  <c r="J37" i="1"/>
  <c r="H9" i="24" s="1"/>
  <c r="K37" i="1"/>
  <c r="I9" i="24" s="1"/>
  <c r="M37" i="1"/>
  <c r="O37" i="1"/>
  <c r="M9" i="24" s="1"/>
  <c r="N9" i="24"/>
  <c r="R36" i="1"/>
  <c r="P8" i="24" s="1"/>
  <c r="R35" i="1"/>
  <c r="P7" i="24" s="1"/>
  <c r="R34" i="1"/>
  <c r="R33" i="1"/>
  <c r="P5" i="24" s="1"/>
  <c r="R32" i="1"/>
  <c r="P4" i="24" s="1"/>
  <c r="R31" i="1"/>
  <c r="P3" i="24" s="1"/>
  <c r="R30" i="1"/>
  <c r="P2" i="24" s="1"/>
  <c r="Q17" i="18" l="1"/>
  <c r="R17" i="18" s="1"/>
  <c r="A5" i="27" s="1"/>
  <c r="M5" i="27" s="1"/>
  <c r="F9" i="24"/>
  <c r="U37" i="18"/>
  <c r="K9" i="24"/>
  <c r="U72" i="18"/>
  <c r="Q72" i="18" s="1"/>
  <c r="G9" i="24"/>
  <c r="U69" i="18"/>
  <c r="Q69" i="18" s="1"/>
  <c r="P6" i="24"/>
  <c r="U21" i="18"/>
  <c r="Q21" i="18" s="1"/>
  <c r="U30" i="18"/>
  <c r="C9" i="24"/>
  <c r="R37" i="1"/>
  <c r="R38" i="1"/>
  <c r="P10" i="24" s="1"/>
  <c r="U36" i="18"/>
  <c r="B15" i="10" l="1"/>
  <c r="Q30" i="18"/>
  <c r="L44" i="11"/>
  <c r="H5" i="27"/>
  <c r="F5" i="27"/>
  <c r="C5" i="27"/>
  <c r="I5" i="27"/>
  <c r="Q70" i="18"/>
  <c r="R68" i="18" s="1"/>
  <c r="Q73" i="18"/>
  <c r="R71" i="18" s="1"/>
  <c r="E5" i="27"/>
  <c r="K5" i="27"/>
  <c r="G5" i="27"/>
  <c r="D5" i="27"/>
  <c r="J5" i="27"/>
  <c r="L5" i="27"/>
  <c r="C17" i="10"/>
  <c r="R23" i="18"/>
  <c r="M50" i="11" s="1"/>
  <c r="M44" i="11"/>
  <c r="N44" i="11" s="1"/>
  <c r="E15" i="10" s="1"/>
  <c r="C33" i="10"/>
  <c r="C32" i="10"/>
  <c r="P9" i="24"/>
  <c r="D45" i="1"/>
  <c r="P14" i="24" s="1"/>
  <c r="Q11" i="18"/>
  <c r="Q33" i="18" s="1"/>
  <c r="A22" i="27" l="1"/>
  <c r="I22" i="27" s="1"/>
  <c r="M98" i="11"/>
  <c r="N98" i="11" s="1"/>
  <c r="E33" i="10" s="1"/>
  <c r="D33" i="10"/>
  <c r="L98" i="11"/>
  <c r="D32" i="10"/>
  <c r="L95" i="11"/>
  <c r="D17" i="10"/>
  <c r="N50" i="11"/>
  <c r="E17" i="10" s="1"/>
  <c r="L50" i="11"/>
  <c r="R44" i="18"/>
  <c r="A13" i="27" s="1"/>
  <c r="R41" i="18"/>
  <c r="A12" i="27" s="1"/>
  <c r="F22" i="27" l="1"/>
  <c r="K22" i="27"/>
  <c r="E22" i="27"/>
  <c r="C22" i="27"/>
  <c r="H22" i="27"/>
  <c r="G22" i="27"/>
  <c r="D22" i="27"/>
  <c r="J22" i="27"/>
  <c r="M22" i="27"/>
  <c r="L22" i="27"/>
  <c r="A21" i="27"/>
  <c r="M95" i="11"/>
  <c r="N95" i="11" s="1"/>
  <c r="E32" i="10" s="1"/>
  <c r="L12" i="27"/>
  <c r="M12" i="27"/>
  <c r="C12" i="27"/>
  <c r="D12" i="27"/>
  <c r="F12" i="27"/>
  <c r="E12" i="27"/>
  <c r="H12" i="27"/>
  <c r="G12" i="27"/>
  <c r="K12" i="27"/>
  <c r="H13" i="27"/>
  <c r="G13" i="27"/>
  <c r="D13" i="27"/>
  <c r="I13" i="27"/>
  <c r="F13" i="27"/>
  <c r="E13" i="27"/>
  <c r="J13" i="27"/>
  <c r="M13" i="27"/>
  <c r="L13" i="27"/>
  <c r="K13" i="27"/>
  <c r="C13" i="27"/>
  <c r="R62" i="18"/>
  <c r="A1" i="22"/>
  <c r="B1" i="22"/>
  <c r="C1" i="22"/>
  <c r="P1" i="22"/>
  <c r="Q1" i="22"/>
  <c r="R1" i="22"/>
  <c r="S1" i="22"/>
  <c r="T1" i="22"/>
  <c r="U1" i="22"/>
  <c r="V1" i="22"/>
  <c r="W1" i="22"/>
  <c r="B2" i="22"/>
  <c r="D2" i="22"/>
  <c r="E2" i="22"/>
  <c r="F2" i="22"/>
  <c r="G2" i="22"/>
  <c r="H2" i="22"/>
  <c r="I2" i="22"/>
  <c r="J2" i="22"/>
  <c r="K2" i="22"/>
  <c r="M2" i="22"/>
  <c r="N2" i="22"/>
  <c r="O2" i="22"/>
  <c r="P2" i="22"/>
  <c r="Q2" i="22"/>
  <c r="R2" i="22"/>
  <c r="S2" i="22"/>
  <c r="U2" i="22"/>
  <c r="V2" i="22"/>
  <c r="W2" i="22"/>
  <c r="B2" i="8"/>
  <c r="B6" i="8"/>
  <c r="D6" i="8"/>
  <c r="G44" i="12"/>
  <c r="J44" i="12"/>
  <c r="G45" i="12"/>
  <c r="J45" i="12"/>
  <c r="G46" i="12"/>
  <c r="J46" i="12"/>
  <c r="G47" i="12"/>
  <c r="J47" i="12"/>
  <c r="G48" i="12"/>
  <c r="J48" i="12"/>
  <c r="G49" i="12"/>
  <c r="J49" i="12"/>
  <c r="G50" i="12"/>
  <c r="J50" i="12"/>
  <c r="G51" i="12"/>
  <c r="J51" i="12"/>
  <c r="J54" i="12"/>
  <c r="X74" i="4" s="1"/>
  <c r="J55" i="12"/>
  <c r="X75" i="4" s="1"/>
  <c r="J56" i="12"/>
  <c r="X76" i="4" s="1"/>
  <c r="J57" i="12"/>
  <c r="X77" i="4" s="1"/>
  <c r="J58" i="12"/>
  <c r="X78" i="4" s="1"/>
  <c r="A89" i="16"/>
  <c r="F89" i="16" s="1"/>
  <c r="A6" i="8" s="1"/>
  <c r="C8" i="5"/>
  <c r="G8" i="5"/>
  <c r="C8" i="4"/>
  <c r="X8" i="4"/>
  <c r="D19" i="4"/>
  <c r="C2" i="22" s="1"/>
  <c r="V19" i="4"/>
  <c r="T2" i="22" s="1"/>
  <c r="D20" i="4"/>
  <c r="D21" i="4"/>
  <c r="D22" i="4"/>
  <c r="V22" i="4"/>
  <c r="D23" i="4"/>
  <c r="AC59" i="4"/>
  <c r="AC60" i="4"/>
  <c r="AC61" i="4"/>
  <c r="B62" i="4"/>
  <c r="C62" i="4"/>
  <c r="D62" i="4"/>
  <c r="S62" i="4"/>
  <c r="T62" i="4"/>
  <c r="V62" i="4"/>
  <c r="W62" i="4"/>
  <c r="X62" i="4"/>
  <c r="Y62" i="4"/>
  <c r="Z62" i="4"/>
  <c r="AA62" i="4"/>
  <c r="AB62" i="4"/>
  <c r="AC62" i="4"/>
  <c r="AD62" i="4"/>
  <c r="B63" i="4"/>
  <c r="C63" i="4"/>
  <c r="D63" i="4"/>
  <c r="S63" i="4"/>
  <c r="T63" i="4"/>
  <c r="V63" i="4"/>
  <c r="W63" i="4"/>
  <c r="X63" i="4"/>
  <c r="Y63" i="4"/>
  <c r="Z63" i="4"/>
  <c r="AA63" i="4"/>
  <c r="AB63" i="4"/>
  <c r="AC63" i="4"/>
  <c r="AD63" i="4"/>
  <c r="B64" i="4"/>
  <c r="C64" i="4"/>
  <c r="D64" i="4"/>
  <c r="S64" i="4"/>
  <c r="T64" i="4"/>
  <c r="V64" i="4"/>
  <c r="W64" i="4"/>
  <c r="X64" i="4"/>
  <c r="Y64" i="4"/>
  <c r="Z64" i="4"/>
  <c r="AA64" i="4"/>
  <c r="AB64" i="4"/>
  <c r="AC64" i="4"/>
  <c r="AD64" i="4"/>
  <c r="B65" i="4"/>
  <c r="C65" i="4"/>
  <c r="D65" i="4"/>
  <c r="S65" i="4"/>
  <c r="T65" i="4"/>
  <c r="V65" i="4"/>
  <c r="W65" i="4"/>
  <c r="X65" i="4"/>
  <c r="Y65" i="4"/>
  <c r="Z65" i="4"/>
  <c r="AA65" i="4"/>
  <c r="AB65" i="4"/>
  <c r="AC65" i="4"/>
  <c r="AD65" i="4"/>
  <c r="B66" i="4"/>
  <c r="C66" i="4"/>
  <c r="D66" i="4"/>
  <c r="S66" i="4"/>
  <c r="T66" i="4"/>
  <c r="V66" i="4"/>
  <c r="W66" i="4"/>
  <c r="X66" i="4"/>
  <c r="Y66" i="4"/>
  <c r="Z66" i="4"/>
  <c r="AA66" i="4"/>
  <c r="AB66" i="4"/>
  <c r="AC66" i="4"/>
  <c r="AD66" i="4"/>
  <c r="B67" i="4"/>
  <c r="C67" i="4"/>
  <c r="D67" i="4"/>
  <c r="S67" i="4"/>
  <c r="T67" i="4"/>
  <c r="V67" i="4"/>
  <c r="W67" i="4"/>
  <c r="X67" i="4"/>
  <c r="Y67" i="4"/>
  <c r="Z67" i="4"/>
  <c r="AA67" i="4"/>
  <c r="AB67" i="4"/>
  <c r="AC67" i="4"/>
  <c r="AD67" i="4"/>
  <c r="B68" i="4"/>
  <c r="C68" i="4"/>
  <c r="D68" i="4"/>
  <c r="S68" i="4"/>
  <c r="T68" i="4"/>
  <c r="V68" i="4"/>
  <c r="W68" i="4"/>
  <c r="X68" i="4"/>
  <c r="Y68" i="4"/>
  <c r="Z68" i="4"/>
  <c r="AA68" i="4"/>
  <c r="AB68" i="4"/>
  <c r="AC68" i="4"/>
  <c r="AD68" i="4"/>
  <c r="B69" i="4"/>
  <c r="C69" i="4"/>
  <c r="D69" i="4"/>
  <c r="S69" i="4"/>
  <c r="T69" i="4"/>
  <c r="V69" i="4"/>
  <c r="W69" i="4"/>
  <c r="X69" i="4"/>
  <c r="Y69" i="4"/>
  <c r="Z69" i="4"/>
  <c r="AA69" i="4"/>
  <c r="AB69" i="4"/>
  <c r="AC69" i="4"/>
  <c r="AD69" i="4"/>
  <c r="B70" i="4"/>
  <c r="C70" i="4"/>
  <c r="D70" i="4"/>
  <c r="S70" i="4"/>
  <c r="T70" i="4"/>
  <c r="V70" i="4"/>
  <c r="W70" i="4"/>
  <c r="X70" i="4"/>
  <c r="Y70" i="4"/>
  <c r="Z70" i="4"/>
  <c r="AA70" i="4"/>
  <c r="AB70" i="4"/>
  <c r="AC70" i="4"/>
  <c r="AD70" i="4"/>
  <c r="B71" i="4"/>
  <c r="C71" i="4"/>
  <c r="D71" i="4"/>
  <c r="S71" i="4"/>
  <c r="T71" i="4"/>
  <c r="V71" i="4"/>
  <c r="W71" i="4"/>
  <c r="X71" i="4"/>
  <c r="Y71" i="4"/>
  <c r="Z71" i="4"/>
  <c r="AA71" i="4"/>
  <c r="AB71" i="4"/>
  <c r="AC71" i="4"/>
  <c r="AD71" i="4"/>
  <c r="B72" i="4"/>
  <c r="C72" i="4"/>
  <c r="D72" i="4"/>
  <c r="S72" i="4"/>
  <c r="T72" i="4"/>
  <c r="V72" i="4"/>
  <c r="W72" i="4"/>
  <c r="X72" i="4"/>
  <c r="Y72" i="4"/>
  <c r="Z72" i="4"/>
  <c r="AA72" i="4"/>
  <c r="AB72" i="4"/>
  <c r="AC72" i="4"/>
  <c r="AD72" i="4"/>
  <c r="B73" i="4"/>
  <c r="C73" i="4"/>
  <c r="D73" i="4"/>
  <c r="S73" i="4"/>
  <c r="T73" i="4"/>
  <c r="V73" i="4"/>
  <c r="W73" i="4"/>
  <c r="X73" i="4"/>
  <c r="Y73" i="4"/>
  <c r="Z73" i="4"/>
  <c r="AA73" i="4"/>
  <c r="AB73" i="4"/>
  <c r="AC73" i="4"/>
  <c r="AD73" i="4"/>
  <c r="B74" i="4"/>
  <c r="D74" i="4"/>
  <c r="E74" i="4"/>
  <c r="S74" i="4"/>
  <c r="T74" i="4"/>
  <c r="V74" i="4"/>
  <c r="W74" i="4"/>
  <c r="Y74" i="4"/>
  <c r="Z74" i="4"/>
  <c r="AA74" i="4"/>
  <c r="AB74" i="4"/>
  <c r="AC74" i="4"/>
  <c r="AD74" i="4"/>
  <c r="B75" i="4"/>
  <c r="D75" i="4"/>
  <c r="E75" i="4"/>
  <c r="S75" i="4"/>
  <c r="T75" i="4"/>
  <c r="V75" i="4"/>
  <c r="W75" i="4"/>
  <c r="Y75" i="4"/>
  <c r="Z75" i="4"/>
  <c r="AA75" i="4"/>
  <c r="AB75" i="4"/>
  <c r="AC75" i="4"/>
  <c r="AD75" i="4"/>
  <c r="B76" i="4"/>
  <c r="D76" i="4"/>
  <c r="E76" i="4"/>
  <c r="S76" i="4"/>
  <c r="T76" i="4"/>
  <c r="V76" i="4"/>
  <c r="W76" i="4"/>
  <c r="Y76" i="4"/>
  <c r="Z76" i="4"/>
  <c r="AA76" i="4"/>
  <c r="AB76" i="4"/>
  <c r="AC76" i="4"/>
  <c r="AD76" i="4"/>
  <c r="B77" i="4"/>
  <c r="D77" i="4"/>
  <c r="E77" i="4"/>
  <c r="S77" i="4"/>
  <c r="T77" i="4"/>
  <c r="V77" i="4"/>
  <c r="W77" i="4"/>
  <c r="Y77" i="4"/>
  <c r="Z77" i="4"/>
  <c r="AA77" i="4"/>
  <c r="AB77" i="4"/>
  <c r="AC77" i="4"/>
  <c r="AD77" i="4"/>
  <c r="B78" i="4"/>
  <c r="D78" i="4"/>
  <c r="E78" i="4"/>
  <c r="S78" i="4"/>
  <c r="T78" i="4"/>
  <c r="V78" i="4"/>
  <c r="W78" i="4"/>
  <c r="Y78" i="4"/>
  <c r="Z78" i="4"/>
  <c r="AA78" i="4"/>
  <c r="AB78" i="4"/>
  <c r="AC78" i="4"/>
  <c r="AD78" i="4"/>
  <c r="B79" i="4"/>
  <c r="C79" i="4"/>
  <c r="D79" i="4"/>
  <c r="E79" i="4"/>
  <c r="S79" i="4"/>
  <c r="T79" i="4"/>
  <c r="V79" i="4"/>
  <c r="W79" i="4"/>
  <c r="X79" i="4"/>
  <c r="Y79" i="4"/>
  <c r="Z79" i="4"/>
  <c r="AA79" i="4"/>
  <c r="AB79" i="4"/>
  <c r="AD79" i="4"/>
  <c r="B80" i="4"/>
  <c r="C80" i="4"/>
  <c r="D80" i="4"/>
  <c r="E80" i="4"/>
  <c r="S80" i="4"/>
  <c r="T80" i="4"/>
  <c r="V80" i="4"/>
  <c r="W80" i="4"/>
  <c r="X80" i="4"/>
  <c r="Y80" i="4"/>
  <c r="Z80" i="4"/>
  <c r="AA80" i="4"/>
  <c r="AB80" i="4"/>
  <c r="AD80" i="4"/>
  <c r="B81" i="4"/>
  <c r="C81" i="4"/>
  <c r="D81" i="4"/>
  <c r="E81" i="4"/>
  <c r="S81" i="4"/>
  <c r="T81" i="4"/>
  <c r="V81" i="4"/>
  <c r="W81" i="4"/>
  <c r="X81" i="4"/>
  <c r="Y81" i="4"/>
  <c r="Z81" i="4"/>
  <c r="AA81" i="4"/>
  <c r="AD81" i="4"/>
  <c r="C8" i="3"/>
  <c r="J8" i="3"/>
  <c r="B2" i="10"/>
  <c r="B3" i="10"/>
  <c r="F12" i="10"/>
  <c r="G12" i="10"/>
  <c r="F13" i="10"/>
  <c r="G13" i="10"/>
  <c r="F14" i="10"/>
  <c r="G14" i="10"/>
  <c r="B16" i="10"/>
  <c r="C16" i="10"/>
  <c r="F16" i="10"/>
  <c r="G16" i="10"/>
  <c r="B18" i="10"/>
  <c r="F18" i="10"/>
  <c r="G18" i="10"/>
  <c r="B19" i="10"/>
  <c r="F19" i="10"/>
  <c r="G19" i="10"/>
  <c r="B20" i="10"/>
  <c r="F20" i="10"/>
  <c r="G20" i="10"/>
  <c r="B21" i="10"/>
  <c r="F21" i="10"/>
  <c r="G21" i="10"/>
  <c r="B22" i="10"/>
  <c r="C22" i="10"/>
  <c r="F22" i="10"/>
  <c r="G22" i="10"/>
  <c r="B23" i="10"/>
  <c r="F23" i="10"/>
  <c r="G23" i="10"/>
  <c r="B24" i="10"/>
  <c r="F24" i="10"/>
  <c r="G24" i="10"/>
  <c r="B25" i="10"/>
  <c r="F25" i="10"/>
  <c r="G25" i="10"/>
  <c r="B26" i="10"/>
  <c r="F26" i="10"/>
  <c r="G26" i="10"/>
  <c r="B27" i="10"/>
  <c r="F27" i="10"/>
  <c r="G27" i="10"/>
  <c r="B28" i="10"/>
  <c r="C28" i="10"/>
  <c r="F28" i="10"/>
  <c r="B30" i="10"/>
  <c r="C30" i="10"/>
  <c r="F30" i="10"/>
  <c r="D25" i="11"/>
  <c r="D26" i="11"/>
  <c r="O35" i="11"/>
  <c r="H12" i="10" s="1"/>
  <c r="O38" i="11"/>
  <c r="H13" i="10" s="1"/>
  <c r="M39" i="11"/>
  <c r="M40" i="11"/>
  <c r="O41" i="11"/>
  <c r="H14" i="10" s="1"/>
  <c r="O47" i="11"/>
  <c r="H16" i="10" s="1"/>
  <c r="O53" i="11"/>
  <c r="H18" i="10" s="1"/>
  <c r="O56" i="11"/>
  <c r="H19" i="10" s="1"/>
  <c r="O59" i="11"/>
  <c r="H20" i="10" s="1"/>
  <c r="O62" i="11"/>
  <c r="H21" i="10" s="1"/>
  <c r="O65" i="11"/>
  <c r="H22" i="10" s="1"/>
  <c r="L68" i="11"/>
  <c r="O68" i="11"/>
  <c r="H23" i="10" s="1"/>
  <c r="L71" i="11"/>
  <c r="O71" i="11"/>
  <c r="H24" i="10" s="1"/>
  <c r="O74" i="11"/>
  <c r="H25" i="10" s="1"/>
  <c r="O77" i="11"/>
  <c r="H26" i="10" s="1"/>
  <c r="O80" i="11"/>
  <c r="H27" i="10" s="1"/>
  <c r="O83" i="11"/>
  <c r="H28" i="10" s="1"/>
  <c r="O89" i="11"/>
  <c r="H30" i="10" s="1"/>
  <c r="E4" i="18"/>
  <c r="Q8" i="18"/>
  <c r="R8" i="18" s="1"/>
  <c r="Q14" i="18"/>
  <c r="R14" i="18" s="1"/>
  <c r="Q22" i="18"/>
  <c r="Q27" i="18"/>
  <c r="C18" i="10" s="1"/>
  <c r="C21" i="10"/>
  <c r="Q37" i="18"/>
  <c r="Q40" i="18"/>
  <c r="R38" i="18" s="1"/>
  <c r="A11" i="27" s="1"/>
  <c r="M68" i="11"/>
  <c r="N68" i="11" s="1"/>
  <c r="E23" i="10" s="1"/>
  <c r="Q49" i="18"/>
  <c r="C26" i="10"/>
  <c r="Q54" i="18"/>
  <c r="C27" i="10" s="1"/>
  <c r="Q58" i="18"/>
  <c r="R56" i="18" s="1"/>
  <c r="A17" i="27" s="1"/>
  <c r="I21" i="27" l="1"/>
  <c r="D21" i="27"/>
  <c r="C21" i="27"/>
  <c r="J21" i="27"/>
  <c r="E21" i="27"/>
  <c r="G21" i="27"/>
  <c r="M21" i="27"/>
  <c r="F21" i="27"/>
  <c r="H21" i="27"/>
  <c r="L21" i="27"/>
  <c r="K21" i="27"/>
  <c r="R20" i="18"/>
  <c r="A6" i="27" s="1"/>
  <c r="J6" i="27" s="1"/>
  <c r="L47" i="11"/>
  <c r="C11" i="27"/>
  <c r="J11" i="27"/>
  <c r="E11" i="27"/>
  <c r="H11" i="27"/>
  <c r="G11" i="27"/>
  <c r="L11" i="27"/>
  <c r="D11" i="27"/>
  <c r="F11" i="27"/>
  <c r="K11" i="27"/>
  <c r="I11" i="27"/>
  <c r="M11" i="27"/>
  <c r="C17" i="27"/>
  <c r="K17" i="27"/>
  <c r="L17" i="27"/>
  <c r="H17" i="27"/>
  <c r="J17" i="27"/>
  <c r="D17" i="27"/>
  <c r="I17" i="27"/>
  <c r="F17" i="27"/>
  <c r="G17" i="27"/>
  <c r="M17" i="27"/>
  <c r="E17" i="27"/>
  <c r="D30" i="10"/>
  <c r="C5" i="22"/>
  <c r="C4" i="22"/>
  <c r="C6" i="22"/>
  <c r="C3" i="22"/>
  <c r="T5" i="22"/>
  <c r="L89" i="11"/>
  <c r="B12" i="10"/>
  <c r="C20" i="10"/>
  <c r="R11" i="18"/>
  <c r="D21" i="10"/>
  <c r="R35" i="18"/>
  <c r="A10" i="27" s="1"/>
  <c r="D25" i="10"/>
  <c r="R47" i="18"/>
  <c r="A14" i="27" s="1"/>
  <c r="I12" i="27"/>
  <c r="J89" i="16"/>
  <c r="C25" i="10"/>
  <c r="Q55" i="18"/>
  <c r="R53" i="18" s="1"/>
  <c r="A16" i="27" s="1"/>
  <c r="Q52" i="18"/>
  <c r="Q28" i="18"/>
  <c r="Q34" i="18"/>
  <c r="M83" i="11"/>
  <c r="N83" i="11" s="1"/>
  <c r="E28" i="10" s="1"/>
  <c r="D28" i="10"/>
  <c r="L83" i="11"/>
  <c r="J12" i="27"/>
  <c r="I89" i="16"/>
  <c r="D24" i="4"/>
  <c r="A2" i="27"/>
  <c r="M35" i="11"/>
  <c r="N35" i="11" s="1"/>
  <c r="E12" i="10" s="1"/>
  <c r="L62" i="11"/>
  <c r="B14" i="10"/>
  <c r="L41" i="11"/>
  <c r="L65" i="11"/>
  <c r="D22" i="10"/>
  <c r="L35" i="11"/>
  <c r="D24" i="11"/>
  <c r="D16" i="10"/>
  <c r="G89" i="16"/>
  <c r="O14" i="1" s="1"/>
  <c r="B89" i="16"/>
  <c r="D89" i="16"/>
  <c r="C89" i="16"/>
  <c r="E89" i="16"/>
  <c r="H89" i="16"/>
  <c r="L74" i="11"/>
  <c r="B13" i="10"/>
  <c r="L38" i="11"/>
  <c r="M71" i="11"/>
  <c r="N71" i="11" s="1"/>
  <c r="E24" i="10" s="1"/>
  <c r="K6" i="27" l="1"/>
  <c r="H6" i="27"/>
  <c r="G6" i="27"/>
  <c r="I6" i="27"/>
  <c r="F6" i="27"/>
  <c r="M6" i="27"/>
  <c r="D6" i="27"/>
  <c r="E6" i="27"/>
  <c r="L6" i="27"/>
  <c r="C6" i="27"/>
  <c r="L16" i="27"/>
  <c r="I16" i="27"/>
  <c r="K16" i="27"/>
  <c r="D16" i="27"/>
  <c r="H16" i="27"/>
  <c r="G16" i="27"/>
  <c r="M16" i="27"/>
  <c r="C16" i="27"/>
  <c r="J16" i="27"/>
  <c r="F16" i="27"/>
  <c r="E16" i="27"/>
  <c r="M89" i="11"/>
  <c r="N89" i="11" s="1"/>
  <c r="E30" i="10" s="1"/>
  <c r="A18" i="27"/>
  <c r="M10" i="27"/>
  <c r="E10" i="27"/>
  <c r="L10" i="27"/>
  <c r="G10" i="27"/>
  <c r="F10" i="27"/>
  <c r="J10" i="27"/>
  <c r="C10" i="27"/>
  <c r="D10" i="27"/>
  <c r="I10" i="27"/>
  <c r="H10" i="27"/>
  <c r="K10" i="27"/>
  <c r="M14" i="27"/>
  <c r="C14" i="27"/>
  <c r="L14" i="27"/>
  <c r="D14" i="27"/>
  <c r="K14" i="27"/>
  <c r="I14" i="27"/>
  <c r="E14" i="27"/>
  <c r="J14" i="27"/>
  <c r="G14" i="27"/>
  <c r="F14" i="27"/>
  <c r="H14" i="27"/>
  <c r="C7" i="22"/>
  <c r="H2" i="27"/>
  <c r="I2" i="27"/>
  <c r="L77" i="11"/>
  <c r="R50" i="18"/>
  <c r="A15" i="27" s="1"/>
  <c r="L53" i="11"/>
  <c r="R26" i="18"/>
  <c r="A7" i="27" s="1"/>
  <c r="R32" i="18"/>
  <c r="D27" i="10"/>
  <c r="L80" i="11"/>
  <c r="D18" i="10"/>
  <c r="D26" i="10"/>
  <c r="L59" i="11"/>
  <c r="D20" i="10"/>
  <c r="C19" i="10"/>
  <c r="Q31" i="18"/>
  <c r="R29" i="18" s="1"/>
  <c r="M56" i="11" s="1"/>
  <c r="M74" i="11"/>
  <c r="N74" i="11" s="1"/>
  <c r="E25" i="10" s="1"/>
  <c r="C6" i="5"/>
  <c r="C6" i="4"/>
  <c r="G4" i="18"/>
  <c r="C6" i="3"/>
  <c r="A26" i="12"/>
  <c r="B3" i="8"/>
  <c r="M38" i="11"/>
  <c r="N38" i="11" s="1"/>
  <c r="E13" i="10" s="1"/>
  <c r="A3" i="27"/>
  <c r="H3" i="27" s="1"/>
  <c r="M65" i="11"/>
  <c r="N65" i="11" s="1"/>
  <c r="E22" i="10" s="1"/>
  <c r="M80" i="11"/>
  <c r="N80" i="11" s="1"/>
  <c r="E27" i="10" s="1"/>
  <c r="K2" i="27"/>
  <c r="L2" i="27"/>
  <c r="G2" i="27"/>
  <c r="J2" i="27"/>
  <c r="E2" i="27"/>
  <c r="F2" i="27"/>
  <c r="M2" i="27"/>
  <c r="C2" i="27"/>
  <c r="D2" i="27"/>
  <c r="D27" i="11"/>
  <c r="M47" i="11"/>
  <c r="N47" i="11" s="1"/>
  <c r="E16" i="10" s="1"/>
  <c r="M41" i="11"/>
  <c r="N41" i="11" s="1"/>
  <c r="E14" i="10" s="1"/>
  <c r="A4" i="27"/>
  <c r="H4" i="27" s="1"/>
  <c r="M62" i="11"/>
  <c r="N62" i="11" s="1"/>
  <c r="E21" i="10" s="1"/>
  <c r="C7" i="27" l="1"/>
  <c r="I7" i="27"/>
  <c r="M7" i="27"/>
  <c r="G7" i="27"/>
  <c r="K7" i="27"/>
  <c r="D7" i="27"/>
  <c r="J7" i="27"/>
  <c r="E7" i="27"/>
  <c r="H7" i="27"/>
  <c r="L7" i="27"/>
  <c r="F7" i="27"/>
  <c r="M59" i="11"/>
  <c r="N59" i="11" s="1"/>
  <c r="E20" i="10" s="1"/>
  <c r="A9" i="27"/>
  <c r="C15" i="27"/>
  <c r="G15" i="27"/>
  <c r="M15" i="27"/>
  <c r="E15" i="27"/>
  <c r="K15" i="27"/>
  <c r="I15" i="27"/>
  <c r="L15" i="27"/>
  <c r="D15" i="27"/>
  <c r="H15" i="27"/>
  <c r="J15" i="27"/>
  <c r="F15" i="27"/>
  <c r="M18" i="27"/>
  <c r="I18" i="27"/>
  <c r="C18" i="27"/>
  <c r="J18" i="27"/>
  <c r="H18" i="27"/>
  <c r="K18" i="27"/>
  <c r="L18" i="27"/>
  <c r="E18" i="27"/>
  <c r="D18" i="27"/>
  <c r="G18" i="27"/>
  <c r="F18" i="27"/>
  <c r="E6" i="11"/>
  <c r="D6" i="11"/>
  <c r="F6" i="11"/>
  <c r="C6" i="11"/>
  <c r="G6" i="11"/>
  <c r="G9" i="11" s="1"/>
  <c r="H6" i="11"/>
  <c r="B26" i="12"/>
  <c r="M77" i="11"/>
  <c r="N77" i="11" s="1"/>
  <c r="E26" i="10" s="1"/>
  <c r="M53" i="11"/>
  <c r="N53" i="11" s="1"/>
  <c r="E18" i="10" s="1"/>
  <c r="D19" i="10"/>
  <c r="L56" i="11"/>
  <c r="D4" i="27"/>
  <c r="M4" i="27"/>
  <c r="F4" i="27"/>
  <c r="J4" i="27"/>
  <c r="I4" i="27"/>
  <c r="L4" i="27"/>
  <c r="G4" i="27"/>
  <c r="C4" i="27"/>
  <c r="E4" i="27"/>
  <c r="K4" i="27"/>
  <c r="D3" i="27"/>
  <c r="E3" i="27"/>
  <c r="M3" i="27"/>
  <c r="I3" i="27"/>
  <c r="G3" i="27"/>
  <c r="J3" i="27"/>
  <c r="F3" i="27"/>
  <c r="K3" i="27"/>
  <c r="L3" i="27"/>
  <c r="C3" i="27"/>
  <c r="G79" i="18" l="1"/>
  <c r="A8" i="27"/>
  <c r="L8" i="27" s="1"/>
  <c r="M9" i="27"/>
  <c r="J9" i="27"/>
  <c r="E9" i="27"/>
  <c r="K9" i="27"/>
  <c r="L9" i="27"/>
  <c r="D9" i="27"/>
  <c r="F9" i="27"/>
  <c r="G9" i="27"/>
  <c r="H9" i="27"/>
  <c r="I9" i="27"/>
  <c r="C9" i="27"/>
  <c r="A7" i="25"/>
  <c r="H14" i="25" s="1"/>
  <c r="E14" i="25" s="1"/>
  <c r="B20" i="4"/>
  <c r="A3" i="22" s="1"/>
  <c r="A3" i="25"/>
  <c r="B22" i="4"/>
  <c r="A5" i="22" s="1"/>
  <c r="A4" i="25"/>
  <c r="B21" i="4"/>
  <c r="A4" i="22" s="1"/>
  <c r="A6" i="25"/>
  <c r="H13" i="25" s="1"/>
  <c r="E13" i="25" s="1"/>
  <c r="B19" i="4"/>
  <c r="A2" i="22" s="1"/>
  <c r="B23" i="4"/>
  <c r="V28" i="4" s="1"/>
  <c r="A5" i="25"/>
  <c r="H26" i="25" s="1"/>
  <c r="E26" i="25" s="1"/>
  <c r="A8" i="25"/>
  <c r="B25" i="4"/>
  <c r="A8" i="22" s="1"/>
  <c r="B24" i="4"/>
  <c r="A7" i="22" s="1"/>
  <c r="A2" i="25"/>
  <c r="H30" i="25" s="1"/>
  <c r="E30" i="25" s="1"/>
  <c r="E9" i="11"/>
  <c r="E7" i="11"/>
  <c r="E10" i="11"/>
  <c r="H10" i="11"/>
  <c r="H9" i="11"/>
  <c r="H7" i="11"/>
  <c r="E11" i="11"/>
  <c r="C9" i="11"/>
  <c r="D7" i="11"/>
  <c r="D10" i="11"/>
  <c r="F9" i="11"/>
  <c r="G10" i="11"/>
  <c r="G7" i="11"/>
  <c r="G8" i="11" s="1"/>
  <c r="K6" i="11"/>
  <c r="I6" i="11"/>
  <c r="D9" i="11"/>
  <c r="N56" i="11"/>
  <c r="E19" i="10" s="1"/>
  <c r="G76" i="18" l="1"/>
  <c r="G80" i="18"/>
  <c r="C8" i="27"/>
  <c r="K8" i="27"/>
  <c r="J8" i="27"/>
  <c r="I8" i="27"/>
  <c r="M8" i="27"/>
  <c r="D8" i="27"/>
  <c r="H8" i="27"/>
  <c r="E8" i="27"/>
  <c r="G8" i="27"/>
  <c r="F8" i="27"/>
  <c r="H78" i="18"/>
  <c r="H79" i="18"/>
  <c r="H76" i="18"/>
  <c r="H33" i="25"/>
  <c r="E33" i="25" s="1"/>
  <c r="H51" i="25"/>
  <c r="I51" i="25" s="1" a="1"/>
  <c r="I51" i="25" s="1"/>
  <c r="H19" i="25"/>
  <c r="E19" i="25" s="1"/>
  <c r="H10" i="25"/>
  <c r="J10" i="25" s="1"/>
  <c r="H3" i="25"/>
  <c r="H9" i="25"/>
  <c r="J9" i="25" s="1"/>
  <c r="H2" i="25"/>
  <c r="H12" i="25"/>
  <c r="E12" i="25" s="1"/>
  <c r="H5" i="25"/>
  <c r="E5" i="25" s="1"/>
  <c r="H11" i="25"/>
  <c r="E11" i="25" s="1"/>
  <c r="H4" i="25"/>
  <c r="E4" i="25" s="1"/>
  <c r="H8" i="25"/>
  <c r="F8" i="25" s="1"/>
  <c r="H15" i="25"/>
  <c r="F15" i="25" s="1"/>
  <c r="H41" i="25"/>
  <c r="E41" i="25" s="1"/>
  <c r="H27" i="25"/>
  <c r="E27" i="25" s="1"/>
  <c r="H7" i="25"/>
  <c r="E7" i="25" s="1"/>
  <c r="A6" i="22"/>
  <c r="H24" i="25"/>
  <c r="J24" i="25" s="1"/>
  <c r="H38" i="25"/>
  <c r="G38" i="25" s="1"/>
  <c r="H50" i="25"/>
  <c r="E50" i="25" s="1"/>
  <c r="H17" i="25"/>
  <c r="H23" i="25"/>
  <c r="E23" i="25" s="1"/>
  <c r="H49" i="25"/>
  <c r="E49" i="25" s="1"/>
  <c r="H6" i="25"/>
  <c r="E6" i="25" s="1"/>
  <c r="H40" i="25"/>
  <c r="E40" i="25" s="1"/>
  <c r="H16" i="25"/>
  <c r="E16" i="25" s="1"/>
  <c r="H37" i="25"/>
  <c r="E37" i="25" s="1"/>
  <c r="H39" i="25"/>
  <c r="E39" i="25" s="1"/>
  <c r="V30" i="4"/>
  <c r="H25" i="25"/>
  <c r="E25" i="25" s="1"/>
  <c r="H32" i="25"/>
  <c r="E32" i="25" s="1"/>
  <c r="H34" i="25"/>
  <c r="E34" i="25" s="1"/>
  <c r="H48" i="25"/>
  <c r="H18" i="25"/>
  <c r="E18" i="25" s="1"/>
  <c r="H31" i="25"/>
  <c r="H20" i="25"/>
  <c r="E20" i="25" s="1"/>
  <c r="H52" i="25"/>
  <c r="J52" i="25" s="1"/>
  <c r="G14" i="25"/>
  <c r="J14" i="25"/>
  <c r="F14" i="25"/>
  <c r="G11" i="11"/>
  <c r="I11" i="11" s="1"/>
  <c r="K9" i="11"/>
  <c r="I10" i="11"/>
  <c r="I9" i="11"/>
  <c r="E8" i="11"/>
  <c r="I8" i="11" s="1"/>
  <c r="I7" i="11"/>
  <c r="J26" i="25"/>
  <c r="F26" i="25"/>
  <c r="G26" i="25"/>
  <c r="F30" i="25"/>
  <c r="G30" i="25"/>
  <c r="J30" i="25"/>
  <c r="F13" i="25"/>
  <c r="G13" i="25"/>
  <c r="J13" i="25"/>
  <c r="G77" i="18" l="1"/>
  <c r="I78" i="18"/>
  <c r="G51" i="25"/>
  <c r="J33" i="25"/>
  <c r="J51" i="25"/>
  <c r="F33" i="25"/>
  <c r="E51" i="25"/>
  <c r="F51" i="25"/>
  <c r="G33" i="25"/>
  <c r="G10" i="25"/>
  <c r="E10" i="25"/>
  <c r="J19" i="25"/>
  <c r="F10" i="25"/>
  <c r="E8" i="25"/>
  <c r="F27" i="25"/>
  <c r="F12" i="25"/>
  <c r="E9" i="25"/>
  <c r="J27" i="25"/>
  <c r="G27" i="25"/>
  <c r="J8" i="25"/>
  <c r="F19" i="25"/>
  <c r="J12" i="25"/>
  <c r="G19" i="25"/>
  <c r="G12" i="25"/>
  <c r="F11" i="25"/>
  <c r="G8" i="25"/>
  <c r="J11" i="25"/>
  <c r="F9" i="25"/>
  <c r="G7" i="25"/>
  <c r="B16" i="12"/>
  <c r="C16" i="12" s="1"/>
  <c r="G41" i="25"/>
  <c r="G9" i="25"/>
  <c r="G11" i="25"/>
  <c r="F41" i="25"/>
  <c r="G50" i="25"/>
  <c r="J41" i="25"/>
  <c r="E23" i="12"/>
  <c r="E15" i="12"/>
  <c r="D23" i="12"/>
  <c r="D15" i="12"/>
  <c r="J2" i="25"/>
  <c r="F2" i="25"/>
  <c r="G24" i="25"/>
  <c r="G2" i="25"/>
  <c r="J6" i="25"/>
  <c r="E2" i="25"/>
  <c r="J7" i="25"/>
  <c r="F7" i="25"/>
  <c r="J37" i="25"/>
  <c r="F24" i="25"/>
  <c r="G37" i="25"/>
  <c r="G6" i="25"/>
  <c r="H45" i="25"/>
  <c r="E38" i="25"/>
  <c r="B20" i="12"/>
  <c r="C20" i="12" s="1"/>
  <c r="J38" i="25"/>
  <c r="F38" i="25"/>
  <c r="E31" i="25"/>
  <c r="B19" i="12"/>
  <c r="C19" i="12" s="1"/>
  <c r="E48" i="25"/>
  <c r="B23" i="12"/>
  <c r="C23" i="12" s="1"/>
  <c r="E3" i="25"/>
  <c r="B15" i="12"/>
  <c r="C15" i="12" s="1"/>
  <c r="E24" i="25"/>
  <c r="B18" i="12"/>
  <c r="C18" i="12" s="1"/>
  <c r="E17" i="25"/>
  <c r="B17" i="12"/>
  <c r="C17" i="12" s="1"/>
  <c r="F5" i="25"/>
  <c r="F34" i="25"/>
  <c r="F49" i="25"/>
  <c r="G17" i="25"/>
  <c r="G49" i="25"/>
  <c r="F17" i="25"/>
  <c r="J50" i="25"/>
  <c r="J17" i="25"/>
  <c r="J49" i="25"/>
  <c r="F50" i="25"/>
  <c r="G5" i="25"/>
  <c r="F37" i="25"/>
  <c r="F48" i="25"/>
  <c r="G23" i="25"/>
  <c r="D20" i="12"/>
  <c r="F40" i="25"/>
  <c r="J5" i="25"/>
  <c r="D18" i="12"/>
  <c r="G40" i="25"/>
  <c r="F23" i="25"/>
  <c r="J18" i="25"/>
  <c r="J40" i="25"/>
  <c r="G18" i="25"/>
  <c r="J34" i="25"/>
  <c r="F39" i="25"/>
  <c r="J31" i="25"/>
  <c r="J23" i="25"/>
  <c r="F6" i="25"/>
  <c r="F16" i="25"/>
  <c r="G32" i="25"/>
  <c r="G16" i="25"/>
  <c r="J15" i="25"/>
  <c r="F32" i="25"/>
  <c r="F20" i="25"/>
  <c r="J16" i="25"/>
  <c r="G15" i="25"/>
  <c r="F18" i="25"/>
  <c r="E20" i="12"/>
  <c r="G4" i="25"/>
  <c r="J4" i="25"/>
  <c r="D17" i="12"/>
  <c r="G34" i="25"/>
  <c r="F4" i="25"/>
  <c r="E17" i="12"/>
  <c r="J48" i="25"/>
  <c r="J39" i="25"/>
  <c r="G39" i="25"/>
  <c r="F31" i="25"/>
  <c r="J25" i="25"/>
  <c r="G3" i="25"/>
  <c r="E18" i="12"/>
  <c r="E19" i="12"/>
  <c r="J20" i="25"/>
  <c r="F3" i="25"/>
  <c r="G25" i="25"/>
  <c r="F52" i="25"/>
  <c r="E15" i="25"/>
  <c r="I52" i="25" a="1"/>
  <c r="I52" i="25" s="1"/>
  <c r="E16" i="12"/>
  <c r="D16" i="12"/>
  <c r="D19" i="12"/>
  <c r="J32" i="25"/>
  <c r="G20" i="25"/>
  <c r="F25" i="25"/>
  <c r="G52" i="25"/>
  <c r="G48" i="25"/>
  <c r="J3" i="25"/>
  <c r="G31" i="25"/>
  <c r="E52" i="25"/>
  <c r="H44" i="25"/>
  <c r="J44" i="25" l="1"/>
  <c r="J58" i="25" s="1"/>
  <c r="D6" i="12" s="1"/>
  <c r="T13" i="4" s="1"/>
  <c r="E44" i="25"/>
  <c r="E45" i="25"/>
  <c r="B22" i="12" s="1"/>
  <c r="G45" i="25"/>
  <c r="D22" i="12" a="1"/>
  <c r="D22" i="12" s="1"/>
  <c r="C22" i="12" s="1"/>
  <c r="J45" i="25"/>
  <c r="E22" i="12"/>
  <c r="F45" i="25"/>
  <c r="J55" i="25"/>
  <c r="F6" i="12" s="1"/>
  <c r="G13" i="5" s="1"/>
  <c r="J57" i="25"/>
  <c r="C6" i="12" s="1"/>
  <c r="E13" i="4" s="1"/>
  <c r="E21" i="12"/>
  <c r="J56" i="25"/>
  <c r="E6" i="12" s="1"/>
  <c r="F13" i="5" s="1"/>
  <c r="D21" i="12" a="1"/>
  <c r="D21" i="12" s="1"/>
  <c r="C21" i="12" s="1"/>
  <c r="G44" i="25"/>
  <c r="F44" i="25"/>
  <c r="X18" i="27" a="1"/>
  <c r="U15" i="27" a="1"/>
  <c r="O4" i="27" a="1"/>
  <c r="S20" i="27" a="1"/>
  <c r="O6" i="27" a="1"/>
  <c r="R11" i="27" a="1"/>
  <c r="U17" i="27" a="1"/>
  <c r="P18" i="27" a="1"/>
  <c r="T22" i="27" a="1"/>
  <c r="Y7" i="27" a="1"/>
  <c r="S5" i="27" a="1"/>
  <c r="W16" i="27" a="1"/>
  <c r="V22" i="27" a="1"/>
  <c r="S9" i="27" a="1"/>
  <c r="S2" i="27" a="1"/>
  <c r="O33" i="25" a="1"/>
  <c r="O5" i="25" a="1"/>
  <c r="Y13" i="27" a="1"/>
  <c r="W3" i="27" a="1"/>
  <c r="V19" i="27" a="1"/>
  <c r="V5" i="27" a="1"/>
  <c r="T18" i="27" a="1"/>
  <c r="P17" i="27" a="1"/>
  <c r="Y5" i="27" a="1"/>
  <c r="V13" i="27" a="1"/>
  <c r="O7" i="25" a="1"/>
  <c r="O22" i="27" a="1"/>
  <c r="V7" i="27" a="1"/>
  <c r="V4" i="27" a="1"/>
  <c r="R18" i="27" a="1"/>
  <c r="T12" i="27" a="1"/>
  <c r="W4" i="27" a="1"/>
  <c r="O52" i="25" a="1"/>
  <c r="O26" i="25" a="1"/>
  <c r="T7" i="27" a="1"/>
  <c r="O16" i="27" a="1"/>
  <c r="W19" i="27" a="1"/>
  <c r="U20" i="27" a="1"/>
  <c r="U21" i="27" a="1"/>
  <c r="R8" i="27" a="1"/>
  <c r="Y4" i="27" a="1"/>
  <c r="W22" i="27" a="1"/>
  <c r="O35" i="25" a="1"/>
  <c r="O46" i="25" a="1"/>
  <c r="X20" i="27" a="1"/>
  <c r="Q10" i="27" a="1"/>
  <c r="R21" i="27" a="1"/>
  <c r="S3" i="27" a="1"/>
  <c r="O4" i="25" a="1"/>
  <c r="S4" i="27" a="1"/>
  <c r="R20" i="27" a="1"/>
  <c r="U22" i="27" a="1"/>
  <c r="R13" i="27" a="1"/>
  <c r="P2" i="27" a="1"/>
  <c r="X9" i="27" a="1"/>
  <c r="S19" i="27" a="1"/>
  <c r="S16" i="27" a="1"/>
  <c r="X4" i="27" a="1"/>
  <c r="P16" i="27" a="1"/>
  <c r="O13" i="25" a="1"/>
  <c r="O29" i="25" a="1"/>
  <c r="T3" i="27" a="1"/>
  <c r="Q13" i="27" a="1"/>
  <c r="O3" i="25" a="1"/>
  <c r="V9" i="27" a="1"/>
  <c r="V6" i="27" a="1"/>
  <c r="U4" i="27" a="1"/>
  <c r="O2" i="27" a="1"/>
  <c r="O13" i="27" a="1"/>
  <c r="O27" i="25" a="1"/>
  <c r="O31" i="25" a="1"/>
  <c r="O21" i="27" a="1"/>
  <c r="S6" i="27" a="1"/>
  <c r="V12" i="27" a="1"/>
  <c r="O32" i="25" a="1"/>
  <c r="V16" i="27" a="1"/>
  <c r="W15" i="27" a="1"/>
  <c r="T19" i="27" a="1"/>
  <c r="X22" i="27" a="1"/>
  <c r="O44" i="25" a="1"/>
  <c r="S10" i="27" a="1"/>
  <c r="V18" i="27" a="1"/>
  <c r="T16" i="27" a="1"/>
  <c r="P22" i="27" a="1"/>
  <c r="Q4" i="27" a="1"/>
  <c r="O49" i="25" a="1"/>
  <c r="U14" i="27" a="1"/>
  <c r="U2" i="27" a="1"/>
  <c r="P4" i="27" a="1"/>
  <c r="T4" i="27" a="1"/>
  <c r="S21" i="27" a="1"/>
  <c r="X13" i="27" a="1"/>
  <c r="T20" i="27" a="1"/>
  <c r="X12" i="27" a="1"/>
  <c r="O18" i="25" a="1"/>
  <c r="W17" i="27" a="1"/>
  <c r="Q3" i="27" a="1"/>
  <c r="O47" i="25" a="1"/>
  <c r="Y18" i="27" a="1"/>
  <c r="W12" i="27" a="1"/>
  <c r="O30" i="25" a="1"/>
  <c r="O9" i="27" a="1"/>
  <c r="O51" i="25" a="1"/>
  <c r="W18" i="27" a="1"/>
  <c r="T8" i="27" a="1"/>
  <c r="P8" i="27" a="1"/>
  <c r="O19" i="25" a="1"/>
  <c r="P21" i="27" a="1"/>
  <c r="R5" i="27" a="1"/>
  <c r="R15" i="27" a="1"/>
  <c r="W5" i="27" a="1"/>
  <c r="W7" i="27" a="1"/>
  <c r="X6" i="27" a="1"/>
  <c r="X14" i="27" a="1"/>
  <c r="Y2" i="27" a="1"/>
  <c r="Q18" i="27" a="1"/>
  <c r="S18" i="27" a="1"/>
  <c r="R9" i="27" a="1"/>
  <c r="Q14" i="27" a="1"/>
  <c r="P6" i="27" a="1"/>
  <c r="O48" i="25" a="1"/>
  <c r="Y19" i="27" a="1"/>
  <c r="O6" i="25" a="1"/>
  <c r="R14" i="27" a="1"/>
  <c r="S15" i="27" a="1"/>
  <c r="U16" i="27" a="1"/>
  <c r="O7" i="27" a="1"/>
  <c r="V2" i="27" a="1"/>
  <c r="W14" i="27" a="1"/>
  <c r="P12" i="27" a="1"/>
  <c r="O5" i="27" a="1"/>
  <c r="O16" i="25" a="1"/>
  <c r="V3" i="27" a="1"/>
  <c r="T6" i="27" a="1"/>
  <c r="O15" i="25" a="1"/>
  <c r="O11" i="27" a="1"/>
  <c r="X11" i="27" a="1"/>
  <c r="T2" i="27" a="1"/>
  <c r="Q6" i="27" a="1"/>
  <c r="O50" i="25" a="1"/>
  <c r="O37" i="25" a="1"/>
  <c r="P7" i="27" a="1"/>
  <c r="V8" i="27" a="1"/>
  <c r="S17" i="27" a="1"/>
  <c r="U7" i="27" a="1"/>
  <c r="S13" i="27" a="1"/>
  <c r="Q16" i="27" a="1"/>
  <c r="P10" i="27" a="1"/>
  <c r="Y17" i="27" a="1"/>
  <c r="O20" i="25" a="1"/>
  <c r="O14" i="25" a="1"/>
  <c r="W6" i="27" a="1"/>
  <c r="W21" i="27" a="1"/>
  <c r="U9" i="27" a="1"/>
  <c r="W8" i="27" a="1"/>
  <c r="O14" i="27" a="1"/>
  <c r="R16" i="27" a="1"/>
  <c r="Q15" i="27" a="1"/>
  <c r="O34" i="25" a="1"/>
  <c r="P15" i="27" a="1"/>
  <c r="U18" i="27" a="1"/>
  <c r="O9" i="25" a="1"/>
  <c r="Q17" i="27" a="1"/>
  <c r="W10" i="27" a="1"/>
  <c r="Y10" i="27" a="1"/>
  <c r="V21" i="27" a="1"/>
  <c r="O28" i="25" a="1"/>
  <c r="O12" i="25" a="1"/>
  <c r="O18" i="27" a="1"/>
  <c r="O17" i="27" a="1"/>
  <c r="U12" i="27" a="1"/>
  <c r="O10" i="25" a="1"/>
  <c r="Y3" i="27" a="1"/>
  <c r="S22" i="27" a="1"/>
  <c r="T17" i="27" a="1"/>
  <c r="O41" i="25" a="1"/>
  <c r="S12" i="27" a="1"/>
  <c r="P5" i="27" a="1"/>
  <c r="R19" i="27" a="1"/>
  <c r="Q7" i="27" a="1"/>
  <c r="O11" i="25" a="1"/>
  <c r="R22" i="27" a="1"/>
  <c r="Q12" i="27" a="1"/>
  <c r="R17" i="27" a="1"/>
  <c r="O8" i="25" a="1"/>
  <c r="Q20" i="27" a="1"/>
  <c r="X5" i="27" a="1"/>
  <c r="V10" i="27" a="1"/>
  <c r="V14" i="27" a="1"/>
  <c r="X21" i="27" a="1"/>
  <c r="Q22" i="27" a="1"/>
  <c r="O20" i="27" a="1"/>
  <c r="P20" i="27" a="1"/>
  <c r="R2" i="27" a="1"/>
  <c r="S14" i="27" a="1"/>
  <c r="Y21" i="27" a="1"/>
  <c r="O38" i="25" a="1"/>
  <c r="Y8" i="27" a="1"/>
  <c r="O10" i="27" a="1"/>
  <c r="O40" i="25" a="1"/>
  <c r="P11" i="27" a="1"/>
  <c r="Q9" i="27" a="1"/>
  <c r="O36" i="25" a="1"/>
  <c r="Y20" i="27" a="1"/>
  <c r="Y12" i="27" a="1"/>
  <c r="V11" i="27" a="1"/>
  <c r="X15" i="27" a="1"/>
  <c r="Y15" i="27" a="1"/>
  <c r="T9" i="27" a="1"/>
  <c r="Y16" i="27" a="1"/>
  <c r="T5" i="27" a="1"/>
  <c r="Q8" i="27" a="1"/>
  <c r="T10" i="27" a="1"/>
  <c r="U11" i="27" a="1"/>
  <c r="S8" i="27" a="1"/>
  <c r="Q19" i="27" a="1"/>
  <c r="P9" i="27" a="1"/>
  <c r="Y22" i="27" a="1"/>
  <c r="O22" i="25" a="1"/>
  <c r="S7" i="27" a="1"/>
  <c r="O8" i="27" a="1"/>
  <c r="T21" i="27" a="1"/>
  <c r="U3" i="27" a="1"/>
  <c r="S11" i="27" a="1"/>
  <c r="Q21" i="27" a="1"/>
  <c r="P13" i="27" a="1"/>
  <c r="X3" i="27" a="1"/>
  <c r="Y6" i="27" a="1"/>
  <c r="X19" i="27" a="1"/>
  <c r="R10" i="27" a="1"/>
  <c r="T13" i="27" a="1"/>
  <c r="U5" i="27" a="1"/>
  <c r="U6" i="27" a="1"/>
  <c r="X2" i="27" a="1"/>
  <c r="O21" i="25" a="1"/>
  <c r="O25" i="25" a="1"/>
  <c r="O39" i="25" a="1"/>
  <c r="W2" i="27" a="1"/>
  <c r="O17" i="25" a="1"/>
  <c r="X10" i="27" a="1"/>
  <c r="P14" i="27" a="1"/>
  <c r="R6" i="27" a="1"/>
  <c r="Q2" i="27" a="1"/>
  <c r="U13" i="27" a="1"/>
  <c r="O3" i="27" a="1"/>
  <c r="O42" i="25" a="1"/>
  <c r="T15" i="27" a="1"/>
  <c r="V17" i="27" a="1"/>
  <c r="X7" i="27" a="1"/>
  <c r="Q11" i="27" a="1"/>
  <c r="R3" i="27" a="1"/>
  <c r="O15" i="27" a="1"/>
  <c r="U10" i="27" a="1"/>
  <c r="T11" i="27" a="1"/>
  <c r="O12" i="27" a="1"/>
  <c r="Y14" i="27" a="1"/>
  <c r="O19" i="27" a="1"/>
  <c r="X16" i="27" a="1"/>
  <c r="W13" i="27" a="1"/>
  <c r="Q5" i="27" a="1"/>
  <c r="R7" i="27" a="1"/>
  <c r="U19" i="27" a="1"/>
  <c r="O45" i="25" a="1"/>
  <c r="Y11" i="27" a="1"/>
  <c r="W9" i="27" a="1"/>
  <c r="P3" i="27" a="1"/>
  <c r="V20" i="27" a="1"/>
  <c r="O23" i="25" a="1"/>
  <c r="X17" i="27" a="1"/>
  <c r="P19" i="27" a="1"/>
  <c r="Y9" i="27" a="1"/>
  <c r="R12" i="27" a="1"/>
  <c r="W11" i="27" a="1"/>
  <c r="R4" i="27" a="1"/>
  <c r="V15" i="27" a="1"/>
  <c r="U8" i="27" a="1"/>
  <c r="T14" i="27" a="1"/>
  <c r="W20" i="27" a="1"/>
  <c r="O24" i="25" a="1"/>
  <c r="X8" i="27" a="1"/>
  <c r="O43" i="25" a="1"/>
  <c r="S14" i="27" l="1"/>
  <c r="Q7" i="27"/>
  <c r="C19" i="3" s="1"/>
  <c r="Q6" i="27"/>
  <c r="C18" i="3" s="1"/>
  <c r="U2" i="27"/>
  <c r="G14" i="3" s="1"/>
  <c r="O13" i="27"/>
  <c r="V21" i="27"/>
  <c r="W4" i="27"/>
  <c r="Y22" i="27"/>
  <c r="O3" i="27"/>
  <c r="A15" i="3" s="1"/>
  <c r="P16" i="27"/>
  <c r="X12" i="27"/>
  <c r="Y19" i="27"/>
  <c r="P8" i="27"/>
  <c r="W20" i="27"/>
  <c r="X2" i="27"/>
  <c r="S2" i="27"/>
  <c r="Y17" i="27"/>
  <c r="V12" i="27"/>
  <c r="T2" i="27"/>
  <c r="U19" i="27"/>
  <c r="X22" i="27"/>
  <c r="Y10" i="27"/>
  <c r="T12" i="27"/>
  <c r="P9" i="27"/>
  <c r="W22" i="27"/>
  <c r="X4" i="27"/>
  <c r="Q22" i="27"/>
  <c r="O48" i="25"/>
  <c r="T17" i="27"/>
  <c r="O9" i="27"/>
  <c r="A21" i="3" s="1"/>
  <c r="U6" i="27"/>
  <c r="S9" i="27"/>
  <c r="Y9" i="27"/>
  <c r="R19" i="27"/>
  <c r="X11" i="27"/>
  <c r="U14" i="27"/>
  <c r="O2" i="27"/>
  <c r="A14" i="3" s="1"/>
  <c r="M11" i="3" s="1" a="1"/>
  <c r="M11" i="3" s="1"/>
  <c r="A12" i="3" s="1"/>
  <c r="W10" i="27"/>
  <c r="R18" i="27"/>
  <c r="Q19" i="27"/>
  <c r="Q9" i="27"/>
  <c r="C21" i="3" s="1"/>
  <c r="S16" i="27"/>
  <c r="V20" i="27"/>
  <c r="P6" i="27"/>
  <c r="U13" i="27"/>
  <c r="G25" i="3" s="1"/>
  <c r="O10" i="27"/>
  <c r="U5" i="27"/>
  <c r="V22" i="27"/>
  <c r="R17" i="27"/>
  <c r="S6" i="27"/>
  <c r="O11" i="27"/>
  <c r="R7" i="27"/>
  <c r="D19" i="3" s="1"/>
  <c r="P10" i="27"/>
  <c r="B22" i="3" s="1"/>
  <c r="Q17" i="27"/>
  <c r="V4" i="27"/>
  <c r="S8" i="27"/>
  <c r="E20" i="3" s="1"/>
  <c r="Y4" i="27"/>
  <c r="S19" i="27"/>
  <c r="T20" i="27"/>
  <c r="Q14" i="27"/>
  <c r="C26" i="3" s="1"/>
  <c r="S22" i="27"/>
  <c r="T14" i="27"/>
  <c r="T13" i="27"/>
  <c r="W16" i="27"/>
  <c r="Q3" i="27"/>
  <c r="C15" i="3" s="1"/>
  <c r="P5" i="27"/>
  <c r="O15" i="25"/>
  <c r="O49" i="25"/>
  <c r="U4" i="27"/>
  <c r="G16" i="3" s="1"/>
  <c r="O9" i="25"/>
  <c r="V7" i="27"/>
  <c r="U11" i="27"/>
  <c r="Q2" i="27"/>
  <c r="C14" i="3" s="1"/>
  <c r="X9" i="27"/>
  <c r="X21" i="27"/>
  <c r="R9" i="27"/>
  <c r="Q16" i="27"/>
  <c r="C28" i="3" s="1"/>
  <c r="Y8" i="27"/>
  <c r="R10" i="27"/>
  <c r="S5" i="27"/>
  <c r="O43" i="25"/>
  <c r="O21" i="27"/>
  <c r="T6" i="27"/>
  <c r="Q5" i="27"/>
  <c r="C17" i="3" s="1"/>
  <c r="T19" i="27"/>
  <c r="U18" i="27"/>
  <c r="O22" i="27"/>
  <c r="T10" i="27"/>
  <c r="R8" i="27"/>
  <c r="P2" i="27"/>
  <c r="P3" i="27"/>
  <c r="S18" i="27"/>
  <c r="R2" i="27"/>
  <c r="D14" i="3" s="1"/>
  <c r="U8" i="27"/>
  <c r="G20" i="3" s="1"/>
  <c r="X19" i="27"/>
  <c r="Y7" i="27"/>
  <c r="Y3" i="27"/>
  <c r="S12" i="27"/>
  <c r="V3" i="27"/>
  <c r="H15" i="3" s="1"/>
  <c r="W13" i="27"/>
  <c r="R6" i="27"/>
  <c r="D18" i="3" s="1"/>
  <c r="P15" i="27"/>
  <c r="O7" i="25"/>
  <c r="Q8" i="27"/>
  <c r="C20" i="3" s="1"/>
  <c r="V6" i="27"/>
  <c r="R13" i="27"/>
  <c r="D25" i="3" s="1"/>
  <c r="X13" i="27"/>
  <c r="Q18" i="27"/>
  <c r="S13" i="27"/>
  <c r="O30" i="25"/>
  <c r="Y6" i="27"/>
  <c r="T22" i="27"/>
  <c r="T8" i="27"/>
  <c r="O12" i="27"/>
  <c r="A24" i="3" s="1"/>
  <c r="O16" i="25"/>
  <c r="Q4" i="27"/>
  <c r="C16" i="3" s="1"/>
  <c r="U21" i="27"/>
  <c r="O34" i="25"/>
  <c r="V13" i="27"/>
  <c r="H25" i="3" s="1"/>
  <c r="T5" i="27"/>
  <c r="Q12" i="27"/>
  <c r="C24" i="3" s="1"/>
  <c r="U22" i="27"/>
  <c r="V14" i="27"/>
  <c r="Y2" i="27"/>
  <c r="P19" i="27"/>
  <c r="V15" i="27"/>
  <c r="H27" i="3" s="1"/>
  <c r="X3" i="27"/>
  <c r="P18" i="27"/>
  <c r="P14" i="27"/>
  <c r="T11" i="27"/>
  <c r="O5" i="27"/>
  <c r="P22" i="27"/>
  <c r="O10" i="25"/>
  <c r="Q15" i="27"/>
  <c r="C27" i="3" s="1"/>
  <c r="Y5" i="27"/>
  <c r="Y16" i="27"/>
  <c r="U7" i="27"/>
  <c r="G19" i="3" s="1"/>
  <c r="R20" i="27"/>
  <c r="W9" i="27"/>
  <c r="X14" i="27"/>
  <c r="V9" i="27"/>
  <c r="H21" i="3" s="1"/>
  <c r="W12" i="27"/>
  <c r="P13" i="27"/>
  <c r="U17" i="27"/>
  <c r="U20" i="27"/>
  <c r="U10" i="27"/>
  <c r="G22" i="3" s="1"/>
  <c r="P12" i="27"/>
  <c r="X16" i="27"/>
  <c r="J28" i="3" s="1"/>
  <c r="P11" i="27"/>
  <c r="R16" i="27"/>
  <c r="P17" i="27"/>
  <c r="T9" i="27"/>
  <c r="W15" i="27"/>
  <c r="S4" i="27"/>
  <c r="S21" i="27"/>
  <c r="X6" i="27"/>
  <c r="W17" i="27"/>
  <c r="R4" i="27"/>
  <c r="D16" i="3" s="1"/>
  <c r="Q21" i="27"/>
  <c r="R11" i="27"/>
  <c r="X10" i="27"/>
  <c r="O15" i="27"/>
  <c r="A27" i="3" s="1"/>
  <c r="W14" i="27"/>
  <c r="T16" i="27"/>
  <c r="U12" i="27"/>
  <c r="O14" i="27"/>
  <c r="T18" i="27"/>
  <c r="Y15" i="27"/>
  <c r="S17" i="27"/>
  <c r="O4" i="25"/>
  <c r="V10" i="27"/>
  <c r="W7" i="27"/>
  <c r="W19" i="27"/>
  <c r="O38" i="25"/>
  <c r="S11" i="27"/>
  <c r="O6" i="27"/>
  <c r="O3" i="25"/>
  <c r="C3" i="26" s="1"/>
  <c r="R3" i="27"/>
  <c r="V2" i="27"/>
  <c r="O19" i="27"/>
  <c r="P20" i="27"/>
  <c r="W8" i="27"/>
  <c r="V5" i="27"/>
  <c r="X15" i="27"/>
  <c r="X8" i="27"/>
  <c r="S3" i="27"/>
  <c r="Y11" i="27"/>
  <c r="W5" i="27"/>
  <c r="I17" i="3" s="1"/>
  <c r="R22" i="27"/>
  <c r="Y18" i="27"/>
  <c r="U3" i="27"/>
  <c r="G15" i="3" s="1"/>
  <c r="S20" i="27"/>
  <c r="O17" i="25"/>
  <c r="Q11" i="27"/>
  <c r="C23" i="3" s="1"/>
  <c r="O7" i="27"/>
  <c r="A19" i="3" s="1"/>
  <c r="V18" i="27"/>
  <c r="O17" i="27"/>
  <c r="U9" i="27"/>
  <c r="G21" i="3" s="1"/>
  <c r="V19" i="27"/>
  <c r="V11" i="27"/>
  <c r="Q13" i="27"/>
  <c r="C25" i="3" s="1"/>
  <c r="R21" i="27"/>
  <c r="T4" i="27"/>
  <c r="R15" i="27"/>
  <c r="V8" i="27"/>
  <c r="W11" i="27"/>
  <c r="T21" i="27"/>
  <c r="O4" i="27"/>
  <c r="A16" i="3" s="1"/>
  <c r="W18" i="27"/>
  <c r="X7" i="27"/>
  <c r="U16" i="27"/>
  <c r="G28" i="3" s="1"/>
  <c r="Y14" i="27"/>
  <c r="O16" i="27"/>
  <c r="W21" i="27"/>
  <c r="W3" i="27"/>
  <c r="Y12" i="27"/>
  <c r="V16" i="27"/>
  <c r="Q10" i="27"/>
  <c r="C22" i="3" s="1"/>
  <c r="X5" i="27"/>
  <c r="R5" i="27"/>
  <c r="X17" i="27"/>
  <c r="Y21" i="27"/>
  <c r="O8" i="27"/>
  <c r="A20" i="3" s="1"/>
  <c r="U15" i="27"/>
  <c r="W2" i="27"/>
  <c r="V17" i="27"/>
  <c r="S15" i="27"/>
  <c r="Q20" i="27"/>
  <c r="O18" i="27"/>
  <c r="W6" i="27"/>
  <c r="Y13" i="27"/>
  <c r="K25" i="3" s="1"/>
  <c r="Y20" i="27"/>
  <c r="P7" i="27"/>
  <c r="X20" i="27"/>
  <c r="P4" i="27"/>
  <c r="P21" i="27"/>
  <c r="T3" i="27"/>
  <c r="F15" i="3" s="1"/>
  <c r="R12" i="27"/>
  <c r="S7" i="27"/>
  <c r="X18" i="27"/>
  <c r="T7" i="27"/>
  <c r="F19" i="3" s="1"/>
  <c r="T15" i="27"/>
  <c r="R14" i="27"/>
  <c r="S10" i="27"/>
  <c r="O20" i="27"/>
  <c r="O37" i="25"/>
  <c r="O33" i="25"/>
  <c r="O23" i="25"/>
  <c r="O5" i="25"/>
  <c r="O40" i="25"/>
  <c r="O52" i="25"/>
  <c r="O44" i="25"/>
  <c r="O29" i="25"/>
  <c r="O50" i="25"/>
  <c r="O14" i="25"/>
  <c r="O11" i="25"/>
  <c r="C10" i="26" s="1"/>
  <c r="O41" i="25"/>
  <c r="O36" i="25"/>
  <c r="O19" i="25"/>
  <c r="O31" i="25"/>
  <c r="O6" i="25"/>
  <c r="O39" i="25"/>
  <c r="O24" i="25"/>
  <c r="O26" i="25"/>
  <c r="O12" i="25"/>
  <c r="O27" i="25"/>
  <c r="O22" i="25"/>
  <c r="O42" i="25"/>
  <c r="O20" i="25"/>
  <c r="O32" i="25"/>
  <c r="O51" i="25"/>
  <c r="O25" i="25"/>
  <c r="O46" i="25"/>
  <c r="O13" i="25"/>
  <c r="C12" i="26" s="1"/>
  <c r="O21" i="25"/>
  <c r="O35" i="25"/>
  <c r="O45" i="25"/>
  <c r="O18" i="25"/>
  <c r="O28" i="25"/>
  <c r="O8" i="25"/>
  <c r="O47" i="25"/>
  <c r="E13" i="5"/>
  <c r="I22" i="12" a="1"/>
  <c r="I22" i="12" s="1"/>
  <c r="J22" i="12" s="1"/>
  <c r="H15" i="12" a="1"/>
  <c r="H15" i="12" s="1"/>
  <c r="C17" i="5" s="1"/>
  <c r="D13" i="5"/>
  <c r="W13" i="4"/>
  <c r="H18" i="12" a="1"/>
  <c r="H18" i="12" s="1"/>
  <c r="C20" i="5" s="1"/>
  <c r="I21" i="12" a="1"/>
  <c r="I21" i="12" s="1"/>
  <c r="J21" i="12" s="1"/>
  <c r="Z13" i="4"/>
  <c r="B6" i="12"/>
  <c r="C13" i="5" s="1"/>
  <c r="C12" i="5" s="1"/>
  <c r="I23" i="12" a="1"/>
  <c r="I23" i="12" s="1"/>
  <c r="J23" i="12" s="1"/>
  <c r="H19" i="12" a="1"/>
  <c r="H19" i="12" s="1"/>
  <c r="C21" i="5" s="1"/>
  <c r="G18" i="12" a="1"/>
  <c r="G18" i="12" s="1"/>
  <c r="B20" i="5" s="1"/>
  <c r="I19" i="12" a="1"/>
  <c r="I19" i="12" s="1"/>
  <c r="J19" i="12" s="1"/>
  <c r="I15" i="12" a="1"/>
  <c r="I15" i="12" s="1"/>
  <c r="G19" i="12" a="1"/>
  <c r="G19" i="12" s="1"/>
  <c r="B21" i="5" s="1"/>
  <c r="I17" i="12" a="1"/>
  <c r="I17" i="12" s="1"/>
  <c r="J17" i="12" s="1"/>
  <c r="H16" i="12" a="1"/>
  <c r="H16" i="12" s="1"/>
  <c r="C18" i="5" s="1"/>
  <c r="I16" i="12" a="1"/>
  <c r="I16" i="12" s="1"/>
  <c r="J16" i="12" s="1"/>
  <c r="I12" i="25" s="1"/>
  <c r="H20" i="12" a="1"/>
  <c r="H20" i="12" s="1"/>
  <c r="C22" i="5" s="1"/>
  <c r="H23" i="12" a="1"/>
  <c r="H23" i="12" s="1"/>
  <c r="C25" i="5" s="1"/>
  <c r="G21" i="12" a="1"/>
  <c r="G21" i="12" s="1"/>
  <c r="B23" i="5" s="1"/>
  <c r="I20" i="12" a="1"/>
  <c r="I20" i="12" s="1"/>
  <c r="J20" i="12" s="1"/>
  <c r="G23" i="12" a="1"/>
  <c r="G23" i="12" s="1"/>
  <c r="B25" i="5" s="1"/>
  <c r="H17" i="12" a="1"/>
  <c r="H17" i="12" s="1"/>
  <c r="C19" i="5" s="1"/>
  <c r="H22" i="12" a="1"/>
  <c r="H22" i="12" s="1"/>
  <c r="C24" i="5" s="1"/>
  <c r="H21" i="12" a="1"/>
  <c r="H21" i="12" s="1"/>
  <c r="C23" i="5" s="1"/>
  <c r="I18" i="12" a="1"/>
  <c r="I18" i="12" s="1"/>
  <c r="J18" i="12" s="1"/>
  <c r="G22" i="12" a="1"/>
  <c r="G22" i="12" s="1"/>
  <c r="B24" i="5" s="1"/>
  <c r="G20" i="12" a="1"/>
  <c r="G20" i="12" s="1"/>
  <c r="B22" i="5" s="1"/>
  <c r="B21" i="12"/>
  <c r="G17" i="12" s="1" a="1"/>
  <c r="G17" i="12" s="1"/>
  <c r="B19" i="5" s="1"/>
  <c r="I38" i="25" a="1"/>
  <c r="I38" i="25" s="1"/>
  <c r="I34" i="25" a="1"/>
  <c r="I34" i="25" s="1"/>
  <c r="I41" i="25" a="1"/>
  <c r="I41" i="25" s="1"/>
  <c r="I50" i="25" a="1"/>
  <c r="I50" i="25" s="1"/>
  <c r="G13" i="3"/>
  <c r="F12" i="3"/>
  <c r="H13" i="3"/>
  <c r="C12" i="3"/>
  <c r="G15" i="12" a="1"/>
  <c r="G15" i="12" s="1"/>
  <c r="B17" i="5" s="1"/>
  <c r="I23" i="25" a="1"/>
  <c r="I23" i="25" s="1"/>
  <c r="I16" i="25" a="1"/>
  <c r="I16" i="25" s="1"/>
  <c r="I26" i="25" a="1"/>
  <c r="I26" i="25" s="1"/>
  <c r="I25" i="25" a="1"/>
  <c r="I25" i="25" s="1"/>
  <c r="I24" i="25" a="1"/>
  <c r="I24" i="25" s="1"/>
  <c r="I18" i="25" a="1"/>
  <c r="I18" i="25" s="1"/>
  <c r="I17" i="25" a="1"/>
  <c r="I17" i="25" s="1"/>
  <c r="I48" i="25" a="1"/>
  <c r="I48" i="25" s="1"/>
  <c r="G16" i="12" a="1"/>
  <c r="G16" i="12" s="1"/>
  <c r="B18" i="5" s="1"/>
  <c r="I49" i="25" a="1"/>
  <c r="I49" i="25" s="1"/>
  <c r="B10" i="3" l="1"/>
  <c r="C13" i="3"/>
  <c r="B11" i="3"/>
  <c r="B12" i="3"/>
  <c r="J13" i="3"/>
  <c r="K13" i="3"/>
  <c r="I12" i="3"/>
  <c r="F13" i="3"/>
  <c r="D13" i="3"/>
  <c r="E13" i="3"/>
  <c r="J12" i="3"/>
  <c r="I19" i="25" a="1"/>
  <c r="I19" i="25" s="1"/>
  <c r="I37" i="25" a="1"/>
  <c r="I37" i="25" s="1"/>
  <c r="I30" i="25" a="1"/>
  <c r="I30" i="25" s="1"/>
  <c r="I9" i="25"/>
  <c r="I14" i="25"/>
  <c r="I15" i="25"/>
  <c r="J15" i="12"/>
  <c r="I8" i="25" s="1" a="1"/>
  <c r="I8" i="25" s="1"/>
  <c r="I11" i="25"/>
  <c r="I20" i="25" a="1"/>
  <c r="I20" i="25" s="1"/>
  <c r="I33" i="25" a="1"/>
  <c r="I33" i="25" s="1"/>
  <c r="I39" i="25" a="1"/>
  <c r="I39" i="25" s="1"/>
  <c r="I40" i="25" a="1"/>
  <c r="I40" i="25" s="1"/>
  <c r="I32" i="25" a="1"/>
  <c r="I32" i="25" s="1"/>
  <c r="I31" i="25" a="1"/>
  <c r="I31" i="25" s="1"/>
  <c r="I27" i="25" a="1"/>
  <c r="I27" i="25" s="1"/>
  <c r="B13" i="4"/>
  <c r="B12" i="4" s="1"/>
  <c r="I10" i="25"/>
  <c r="I13" i="25"/>
  <c r="I44" i="25" a="1"/>
  <c r="I44" i="25" s="1"/>
  <c r="I45" i="25" a="1"/>
  <c r="I45" i="25" s="1"/>
  <c r="I2" i="25" l="1"/>
  <c r="I3" i="25" a="1"/>
  <c r="I3" i="25" s="1"/>
  <c r="I7" i="25" a="1"/>
  <c r="I7" i="25" s="1"/>
  <c r="I4" i="25" a="1"/>
  <c r="I4" i="25" s="1"/>
  <c r="I6" i="25" a="1"/>
  <c r="I6" i="25" s="1"/>
  <c r="I5" i="25" a="1"/>
  <c r="I5" i="25" s="1"/>
  <c r="C23" i="26"/>
  <c r="C7" i="26"/>
  <c r="C33" i="26"/>
  <c r="C20" i="26"/>
  <c r="C26" i="26"/>
  <c r="C36" i="26"/>
  <c r="C14" i="26"/>
  <c r="C24" i="26"/>
  <c r="C28" i="26"/>
  <c r="C31" i="26"/>
  <c r="C8" i="26"/>
  <c r="C25" i="26"/>
  <c r="C39" i="26"/>
  <c r="C6" i="26"/>
  <c r="C30" i="26"/>
  <c r="C16" i="26"/>
  <c r="C4" i="26"/>
  <c r="C11" i="26"/>
  <c r="C27" i="26"/>
  <c r="C18" i="26"/>
  <c r="C41" i="26"/>
  <c r="C43" i="26"/>
  <c r="C5" i="26"/>
  <c r="C44" i="26"/>
  <c r="C22" i="26"/>
  <c r="C29" i="26"/>
  <c r="C19" i="26"/>
  <c r="C35" i="26"/>
  <c r="C21" i="26"/>
  <c r="C42" i="26"/>
  <c r="C34" i="26"/>
  <c r="C37" i="26"/>
  <c r="C38" i="26"/>
  <c r="C15" i="26"/>
  <c r="C32" i="26"/>
  <c r="C13" i="26"/>
  <c r="C40" i="26"/>
  <c r="C9" i="26"/>
  <c r="C45" i="26"/>
  <c r="C17" i="26"/>
  <c r="M27" i="25" a="1"/>
  <c r="M38" i="25" a="1"/>
  <c r="N46" i="25" a="1"/>
  <c r="M31" i="25" a="1"/>
  <c r="L33" i="25" a="1"/>
  <c r="N2" i="25" a="1"/>
  <c r="L6" i="25" a="1"/>
  <c r="M6" i="25" a="1"/>
  <c r="P36" i="25" a="1"/>
  <c r="L14" i="25" a="1"/>
  <c r="N23" i="25" a="1"/>
  <c r="L20" i="25" a="1"/>
  <c r="L30" i="25" a="1"/>
  <c r="M21" i="25" a="1"/>
  <c r="L12" i="25" a="1"/>
  <c r="M15" i="25" a="1"/>
  <c r="M33" i="25" a="1"/>
  <c r="M5" i="25" a="1"/>
  <c r="M8" i="25" a="1"/>
  <c r="P19" i="25" a="1"/>
  <c r="L50" i="25" a="1"/>
  <c r="L47" i="25" a="1"/>
  <c r="L46" i="25" a="1"/>
  <c r="N44" i="25" a="1"/>
  <c r="L31" i="25" a="1"/>
  <c r="L5" i="25" a="1"/>
  <c r="M50" i="25" a="1"/>
  <c r="L4" i="25" a="1"/>
  <c r="L23" i="25" a="1"/>
  <c r="N30" i="25" a="1"/>
  <c r="L29" i="25" a="1"/>
  <c r="N52" i="25" a="1"/>
  <c r="M40" i="25" a="1"/>
  <c r="N15" i="25" a="1"/>
  <c r="L2" i="25" a="1"/>
  <c r="L38" i="25" a="1"/>
  <c r="M7" i="25" a="1"/>
  <c r="L18" i="25" a="1"/>
  <c r="M22" i="25" a="1"/>
  <c r="L36" i="25" a="1"/>
  <c r="L28" i="25" a="1"/>
  <c r="P27" i="25" a="1"/>
  <c r="N39" i="25" a="1"/>
  <c r="L32" i="25" a="1"/>
  <c r="N18" i="25" a="1"/>
  <c r="N17" i="25" a="1"/>
  <c r="M11" i="25" a="1"/>
  <c r="L42" i="25" a="1"/>
  <c r="N48" i="25" a="1"/>
  <c r="N5" i="25" a="1"/>
  <c r="M41" i="25" a="1"/>
  <c r="M13" i="25" a="1"/>
  <c r="N34" i="25" a="1"/>
  <c r="M35" i="25" a="1"/>
  <c r="M52" i="25" a="1"/>
  <c r="L34" i="25" a="1"/>
  <c r="P33" i="25" a="1"/>
  <c r="L39" i="25" a="1"/>
  <c r="M29" i="25" a="1"/>
  <c r="P40" i="25" a="1"/>
  <c r="L3" i="25" a="1"/>
  <c r="N4" i="25" a="1"/>
  <c r="N40" i="25" a="1"/>
  <c r="L37" i="25" a="1"/>
  <c r="M45" i="25" a="1"/>
  <c r="M43" i="25" a="1"/>
  <c r="M14" i="25" a="1"/>
  <c r="M18" i="25" a="1"/>
  <c r="N29" i="25" a="1"/>
  <c r="N32" i="25" a="1"/>
  <c r="N27" i="25" a="1"/>
  <c r="N45" i="25" a="1"/>
  <c r="N9" i="25" a="1"/>
  <c r="M3" i="25" a="1"/>
  <c r="L19" i="25" a="1"/>
  <c r="M19" i="25" a="1"/>
  <c r="L7" i="25" a="1"/>
  <c r="M9" i="25" a="1"/>
  <c r="N49" i="25" a="1"/>
  <c r="L17" i="25" a="1"/>
  <c r="N41" i="25" a="1"/>
  <c r="M30" i="25" a="1"/>
  <c r="L49" i="25" a="1"/>
  <c r="N13" i="25" a="1"/>
  <c r="P3" i="25" a="1"/>
  <c r="N6" i="25" a="1"/>
  <c r="M34" i="25" a="1"/>
  <c r="N21" i="25" a="1"/>
  <c r="M47" i="25" a="1"/>
  <c r="L24" i="25" a="1"/>
  <c r="M46" i="25" a="1"/>
  <c r="L16" i="25" a="1"/>
  <c r="L41" i="25" a="1"/>
  <c r="M23" i="25" a="1"/>
  <c r="N35" i="25" a="1"/>
  <c r="M20" i="25" a="1"/>
  <c r="L43" i="25" a="1"/>
  <c r="L13" i="25" a="1"/>
  <c r="N22" i="25" a="1"/>
  <c r="P43" i="25" a="1"/>
  <c r="L52" i="25" a="1"/>
  <c r="M51" i="25" a="1"/>
  <c r="L25" i="25" a="1"/>
  <c r="L26" i="25" a="1"/>
  <c r="N31" i="25" a="1"/>
  <c r="N16" i="25" a="1"/>
  <c r="M26" i="25" a="1"/>
  <c r="M48" i="25" a="1"/>
  <c r="N47" i="25" a="1"/>
  <c r="M39" i="25" a="1"/>
  <c r="N28" i="25" a="1"/>
  <c r="M44" i="25" a="1"/>
  <c r="L44" i="25" a="1"/>
  <c r="N38" i="25" a="1"/>
  <c r="N10" i="25" a="1"/>
  <c r="L40" i="25" a="1"/>
  <c r="N7" i="25" a="1"/>
  <c r="M24" i="25" a="1"/>
  <c r="L8" i="25" a="1"/>
  <c r="M2" i="25" a="1"/>
  <c r="N8" i="25" a="1"/>
  <c r="M36" i="25" a="1"/>
  <c r="L45" i="25" a="1"/>
  <c r="L51" i="25" a="1"/>
  <c r="N11" i="25" a="1"/>
  <c r="P24" i="25" a="1"/>
  <c r="L11" i="25" a="1"/>
  <c r="M49" i="25" a="1"/>
  <c r="M16" i="25" a="1"/>
  <c r="L35" i="25" a="1"/>
  <c r="N19" i="25" a="1"/>
  <c r="O2" i="25" a="1"/>
  <c r="M28" i="25" a="1"/>
  <c r="N12" i="25" a="1"/>
  <c r="L21" i="25" a="1"/>
  <c r="P10" i="25" a="1"/>
  <c r="P52" i="25" a="1"/>
  <c r="P46" i="25" a="1"/>
  <c r="N14" i="25" a="1"/>
  <c r="M37" i="25" a="1"/>
  <c r="P51" i="25" a="1"/>
  <c r="N3" i="25" a="1"/>
  <c r="M10" i="25" a="1"/>
  <c r="P5" i="25" a="1"/>
  <c r="N50" i="25" a="1"/>
  <c r="L15" i="25" a="1"/>
  <c r="M4" i="25" a="1"/>
  <c r="M32" i="25" a="1"/>
  <c r="N26" i="25" a="1"/>
  <c r="N37" i="25" a="1"/>
  <c r="N33" i="25" a="1"/>
  <c r="L9" i="25" a="1"/>
  <c r="N25" i="25" a="1"/>
  <c r="N43" i="25" a="1"/>
  <c r="N24" i="25" a="1"/>
  <c r="L27" i="25" a="1"/>
  <c r="P42" i="25" a="1"/>
  <c r="M17" i="25" a="1"/>
  <c r="P44" i="25" a="1"/>
  <c r="L48" i="25" a="1"/>
  <c r="N51" i="25" a="1"/>
  <c r="M12" i="25" a="1"/>
  <c r="L10" i="25" a="1"/>
  <c r="N36" i="25" a="1"/>
  <c r="L22" i="25" a="1"/>
  <c r="N20" i="25" a="1"/>
  <c r="N42" i="25" a="1"/>
  <c r="M42" i="25" a="1"/>
  <c r="M25" i="25" a="1"/>
  <c r="P51" i="25" l="1"/>
  <c r="P44" i="25"/>
  <c r="D38" i="26" s="1"/>
  <c r="P19" i="25"/>
  <c r="D17" i="26" s="1"/>
  <c r="P27" i="25"/>
  <c r="D24" i="26" s="1"/>
  <c r="P36" i="25"/>
  <c r="D31" i="26" s="1"/>
  <c r="P10" i="25"/>
  <c r="D9" i="26" s="1"/>
  <c r="P40" i="25"/>
  <c r="D35" i="26" s="1"/>
  <c r="P24" i="25"/>
  <c r="D21" i="26" s="1"/>
  <c r="P52" i="25"/>
  <c r="D45" i="26" s="1"/>
  <c r="P42" i="25"/>
  <c r="P5" i="25"/>
  <c r="D5" i="26" s="1"/>
  <c r="P33" i="25"/>
  <c r="D29" i="26" s="1"/>
  <c r="P46" i="25"/>
  <c r="D40" i="26" s="1"/>
  <c r="M28" i="25"/>
  <c r="L9" i="25"/>
  <c r="A8" i="26" s="1"/>
  <c r="J24" i="3"/>
  <c r="E28" i="3"/>
  <c r="B17" i="3"/>
  <c r="B15" i="3"/>
  <c r="M38" i="25"/>
  <c r="D22" i="3"/>
  <c r="L43" i="25"/>
  <c r="A37" i="26" s="1"/>
  <c r="M40" i="25"/>
  <c r="L24" i="25"/>
  <c r="A21" i="26" s="1"/>
  <c r="M29" i="25"/>
  <c r="M48" i="25"/>
  <c r="N37" i="25"/>
  <c r="B32" i="26" s="1"/>
  <c r="M4" i="25"/>
  <c r="P3" i="25"/>
  <c r="D3" i="26" s="1"/>
  <c r="L14" i="25"/>
  <c r="M8" i="25"/>
  <c r="A28" i="3"/>
  <c r="N21" i="25"/>
  <c r="E15" i="3"/>
  <c r="M19" i="25"/>
  <c r="L22" i="25"/>
  <c r="A19" i="26" s="1"/>
  <c r="E17" i="3"/>
  <c r="B27" i="3"/>
  <c r="K20" i="3"/>
  <c r="M43" i="25"/>
  <c r="M27" i="25"/>
  <c r="N44" i="25"/>
  <c r="B38" i="26" s="1"/>
  <c r="B28" i="3"/>
  <c r="J27" i="3"/>
  <c r="H23" i="3"/>
  <c r="L35" i="25"/>
  <c r="L49" i="25"/>
  <c r="A43" i="26" s="1"/>
  <c r="N3" i="25"/>
  <c r="B3" i="26" s="1"/>
  <c r="M37" i="25"/>
  <c r="M3" i="25"/>
  <c r="A26" i="3"/>
  <c r="M30" i="25"/>
  <c r="I27" i="3"/>
  <c r="F14" i="3"/>
  <c r="K21" i="3"/>
  <c r="L26" i="25"/>
  <c r="A23" i="26" s="1"/>
  <c r="N30" i="25"/>
  <c r="B26" i="26" s="1"/>
  <c r="G23" i="3"/>
  <c r="L27" i="25"/>
  <c r="A24" i="26" s="1"/>
  <c r="J25" i="3"/>
  <c r="I15" i="3"/>
  <c r="K27" i="3"/>
  <c r="I22" i="3"/>
  <c r="K17" i="3"/>
  <c r="N29" i="25"/>
  <c r="B25" i="26" s="1"/>
  <c r="K19" i="3"/>
  <c r="L29" i="25"/>
  <c r="A25" i="26" s="1"/>
  <c r="D17" i="3"/>
  <c r="M36" i="25"/>
  <c r="J23" i="3"/>
  <c r="L44" i="25"/>
  <c r="A38" i="26" s="1"/>
  <c r="L50" i="25"/>
  <c r="A44" i="26" s="1"/>
  <c r="L25" i="25"/>
  <c r="A22" i="26" s="1"/>
  <c r="G24" i="3"/>
  <c r="M32" i="25"/>
  <c r="N39" i="25"/>
  <c r="B34" i="26" s="1"/>
  <c r="N15" i="25"/>
  <c r="B13" i="26" s="1"/>
  <c r="J18" i="3"/>
  <c r="I14" i="3"/>
  <c r="L8" i="25"/>
  <c r="K23" i="3"/>
  <c r="N24" i="25"/>
  <c r="B21" i="26" s="1"/>
  <c r="L20" i="25"/>
  <c r="A18" i="26" s="1"/>
  <c r="N23" i="25"/>
  <c r="B20" i="26" s="1"/>
  <c r="M33" i="25"/>
  <c r="F27" i="3"/>
  <c r="L36" i="25"/>
  <c r="A31" i="26" s="1"/>
  <c r="J21" i="3"/>
  <c r="I21" i="3"/>
  <c r="B19" i="3"/>
  <c r="G18" i="3"/>
  <c r="I25" i="3"/>
  <c r="J17" i="3"/>
  <c r="K24" i="3"/>
  <c r="F22" i="3"/>
  <c r="F21" i="3"/>
  <c r="L52" i="25"/>
  <c r="A45" i="26" s="1"/>
  <c r="D24" i="3"/>
  <c r="E21" i="3"/>
  <c r="I18" i="3"/>
  <c r="F25" i="3"/>
  <c r="M47" i="25"/>
  <c r="M11" i="25"/>
  <c r="L12" i="25"/>
  <c r="A11" i="26" s="1"/>
  <c r="H16" i="3"/>
  <c r="N5" i="25"/>
  <c r="B5" i="26" s="1"/>
  <c r="F28" i="3"/>
  <c r="E25" i="3"/>
  <c r="L6" i="25"/>
  <c r="A6" i="26" s="1"/>
  <c r="H17" i="3"/>
  <c r="L34" i="25"/>
  <c r="A30" i="26" s="1"/>
  <c r="M45" i="25"/>
  <c r="H19" i="3"/>
  <c r="E23" i="3"/>
  <c r="N6" i="25"/>
  <c r="B6" i="26" s="1"/>
  <c r="E14" i="3"/>
  <c r="H26" i="3"/>
  <c r="L2" i="25"/>
  <c r="A2" i="26" s="1"/>
  <c r="L37" i="25"/>
  <c r="A32" i="26" s="1"/>
  <c r="M5" i="25"/>
  <c r="M2" i="25"/>
  <c r="M10" i="25"/>
  <c r="N2" i="25"/>
  <c r="B2" i="26" s="1"/>
  <c r="N17" i="25"/>
  <c r="B15" i="26" s="1"/>
  <c r="M35" i="25"/>
  <c r="J22" i="3"/>
  <c r="I20" i="3"/>
  <c r="L32" i="25"/>
  <c r="A28" i="26" s="1"/>
  <c r="B18" i="3"/>
  <c r="N40" i="25"/>
  <c r="B35" i="26" s="1"/>
  <c r="M23" i="25"/>
  <c r="N49" i="25"/>
  <c r="B43" i="26" s="1"/>
  <c r="N32" i="25"/>
  <c r="B28" i="26" s="1"/>
  <c r="M15" i="25"/>
  <c r="E18" i="3"/>
  <c r="K15" i="3"/>
  <c r="N19" i="25"/>
  <c r="B17" i="26" s="1"/>
  <c r="F26" i="3"/>
  <c r="D26" i="3"/>
  <c r="L7" i="25"/>
  <c r="A7" i="26" s="1"/>
  <c r="H28" i="3"/>
  <c r="M14" i="25"/>
  <c r="M18" i="25"/>
  <c r="D21" i="3"/>
  <c r="M17" i="25"/>
  <c r="L45" i="25"/>
  <c r="A39" i="26" s="1"/>
  <c r="D27" i="3"/>
  <c r="M24" i="25"/>
  <c r="H24" i="3"/>
  <c r="E16" i="3"/>
  <c r="M49" i="25"/>
  <c r="M21" i="25"/>
  <c r="N42" i="25"/>
  <c r="N13" i="25"/>
  <c r="B12" i="26" s="1"/>
  <c r="N20" i="25"/>
  <c r="B18" i="26" s="1"/>
  <c r="L19" i="25"/>
  <c r="A17" i="26" s="1"/>
  <c r="G17" i="3"/>
  <c r="N41" i="25"/>
  <c r="B36" i="26" s="1"/>
  <c r="J15" i="3"/>
  <c r="E27" i="3"/>
  <c r="L11" i="25"/>
  <c r="A10" i="26" s="1"/>
  <c r="I24" i="3"/>
  <c r="N50" i="25"/>
  <c r="B44" i="26" s="1"/>
  <c r="M34" i="25"/>
  <c r="F24" i="3"/>
  <c r="L51" i="25"/>
  <c r="N4" i="25"/>
  <c r="B4" i="26" s="1"/>
  <c r="N7" i="25"/>
  <c r="B7" i="26" s="1"/>
  <c r="F18" i="3"/>
  <c r="O2" i="25"/>
  <c r="C2" i="26" s="1"/>
  <c r="N48" i="25"/>
  <c r="B42" i="26" s="1"/>
  <c r="A23" i="3"/>
  <c r="I19" i="3"/>
  <c r="J26" i="3"/>
  <c r="H20" i="3"/>
  <c r="N18" i="25"/>
  <c r="B16" i="26" s="1"/>
  <c r="J16" i="3"/>
  <c r="L38" i="25"/>
  <c r="A33" i="26" s="1"/>
  <c r="N46" i="25"/>
  <c r="B40" i="26" s="1"/>
  <c r="N38" i="25"/>
  <c r="B33" i="26" s="1"/>
  <c r="M7" i="25"/>
  <c r="L4" i="25"/>
  <c r="A4" i="26" s="1"/>
  <c r="N25" i="25"/>
  <c r="B22" i="26" s="1"/>
  <c r="M20" i="25"/>
  <c r="B21" i="3"/>
  <c r="J20" i="3"/>
  <c r="N28" i="25"/>
  <c r="J14" i="3"/>
  <c r="N8" i="25"/>
  <c r="N31" i="25"/>
  <c r="B27" i="26" s="1"/>
  <c r="M26" i="25"/>
  <c r="J19" i="3"/>
  <c r="A18" i="3"/>
  <c r="H22" i="3"/>
  <c r="L28" i="25"/>
  <c r="F17" i="3"/>
  <c r="L10" i="25"/>
  <c r="A9" i="26" s="1"/>
  <c r="F16" i="3"/>
  <c r="P43" i="25"/>
  <c r="D37" i="26" s="1"/>
  <c r="L47" i="25"/>
  <c r="A41" i="26" s="1"/>
  <c r="I16" i="3"/>
  <c r="N33" i="25"/>
  <c r="B29" i="26" s="1"/>
  <c r="L15" i="25"/>
  <c r="A13" i="26" s="1"/>
  <c r="I28" i="3"/>
  <c r="N16" i="25"/>
  <c r="B14" i="26" s="1"/>
  <c r="L42" i="25"/>
  <c r="N43" i="25"/>
  <c r="B37" i="26" s="1"/>
  <c r="B24" i="3"/>
  <c r="N35" i="25"/>
  <c r="I23" i="3"/>
  <c r="K18" i="3"/>
  <c r="D23" i="3"/>
  <c r="L31" i="25"/>
  <c r="A27" i="26" s="1"/>
  <c r="G26" i="3"/>
  <c r="L16" i="25"/>
  <c r="A14" i="26" s="1"/>
  <c r="L33" i="25"/>
  <c r="A29" i="26" s="1"/>
  <c r="I26" i="3"/>
  <c r="M39" i="25"/>
  <c r="E26" i="3"/>
  <c r="E24" i="3"/>
  <c r="L48" i="25"/>
  <c r="A42" i="26" s="1"/>
  <c r="M6" i="25"/>
  <c r="N14" i="25"/>
  <c r="K26" i="3"/>
  <c r="L39" i="25"/>
  <c r="A34" i="26" s="1"/>
  <c r="M50" i="25"/>
  <c r="H18" i="3"/>
  <c r="L3" i="25"/>
  <c r="A3" i="26" s="1"/>
  <c r="E19" i="3"/>
  <c r="M44" i="25"/>
  <c r="M41" i="25"/>
  <c r="M9" i="25"/>
  <c r="B20" i="3"/>
  <c r="F20" i="3"/>
  <c r="K14" i="3"/>
  <c r="L41" i="25"/>
  <c r="A36" i="26" s="1"/>
  <c r="N9" i="25"/>
  <c r="B8" i="26" s="1"/>
  <c r="M22" i="25"/>
  <c r="L18" i="25"/>
  <c r="A16" i="26" s="1"/>
  <c r="D20" i="3"/>
  <c r="N11" i="25"/>
  <c r="B10" i="26" s="1"/>
  <c r="E22" i="3"/>
  <c r="K16" i="3"/>
  <c r="M31" i="25"/>
  <c r="B26" i="3"/>
  <c r="N51" i="25"/>
  <c r="B25" i="3"/>
  <c r="L40" i="25"/>
  <c r="A35" i="26" s="1"/>
  <c r="A17" i="3"/>
  <c r="B23" i="3"/>
  <c r="B16" i="3"/>
  <c r="B14" i="3"/>
  <c r="N47" i="25"/>
  <c r="B41" i="26" s="1"/>
  <c r="L21" i="25"/>
  <c r="L17" i="25"/>
  <c r="A15" i="26" s="1"/>
  <c r="M16" i="25"/>
  <c r="N10" i="25"/>
  <c r="B9" i="26" s="1"/>
  <c r="L30" i="25"/>
  <c r="A26" i="26" s="1"/>
  <c r="L23" i="25"/>
  <c r="A20" i="26" s="1"/>
  <c r="N12" i="25"/>
  <c r="B11" i="26" s="1"/>
  <c r="M51" i="25"/>
  <c r="M13" i="25"/>
  <c r="L46" i="25"/>
  <c r="A40" i="26" s="1"/>
  <c r="F23" i="3"/>
  <c r="L5" i="25"/>
  <c r="A5" i="26" s="1"/>
  <c r="H14" i="3"/>
  <c r="N22" i="25"/>
  <c r="B19" i="26" s="1"/>
  <c r="A25" i="3"/>
  <c r="M12" i="25"/>
  <c r="M52" i="25"/>
  <c r="D28" i="3"/>
  <c r="M42" i="25"/>
  <c r="L13" i="25"/>
  <c r="A12" i="26" s="1"/>
  <c r="K22" i="3"/>
  <c r="M25" i="25"/>
  <c r="N45" i="25"/>
  <c r="B39" i="26" s="1"/>
  <c r="A22" i="3"/>
  <c r="N34" i="25"/>
  <c r="B30" i="26" s="1"/>
  <c r="N52" i="25"/>
  <c r="B45" i="26" s="1"/>
  <c r="D15" i="3"/>
  <c r="N26" i="25"/>
  <c r="B23" i="26" s="1"/>
  <c r="M46" i="25"/>
  <c r="N36" i="25"/>
  <c r="B31" i="26" s="1"/>
  <c r="G27" i="3"/>
  <c r="K28" i="3"/>
  <c r="N27" i="25"/>
  <c r="B24" i="26" s="1"/>
  <c r="P29" i="25" a="1"/>
  <c r="P15" i="25" a="1"/>
  <c r="P12" i="25" a="1"/>
  <c r="P20" i="25" a="1"/>
  <c r="P50" i="25" a="1"/>
  <c r="P26" i="25" a="1"/>
  <c r="P49" i="25" a="1"/>
  <c r="P35" i="25" a="1"/>
  <c r="P7" i="25" a="1"/>
  <c r="P16" i="25" a="1"/>
  <c r="P4" i="25" a="1"/>
  <c r="P25" i="25" a="1"/>
  <c r="P31" i="25" a="1"/>
  <c r="P23" i="25" a="1"/>
  <c r="P45" i="25" a="1"/>
  <c r="P18" i="25" a="1"/>
  <c r="P8" i="25" a="1"/>
  <c r="P9" i="25" a="1"/>
  <c r="P22" i="25" a="1"/>
  <c r="P48" i="25" a="1"/>
  <c r="P41" i="25" a="1"/>
  <c r="P32" i="25" a="1"/>
  <c r="P28" i="25" a="1"/>
  <c r="P17" i="25" a="1"/>
  <c r="P37" i="25" a="1"/>
  <c r="P21" i="25" a="1"/>
  <c r="P6" i="25" a="1"/>
  <c r="P38" i="25" a="1"/>
  <c r="P47" i="25" a="1"/>
  <c r="P30" i="25" a="1"/>
  <c r="P13" i="25" a="1"/>
  <c r="P39" i="25" a="1"/>
  <c r="P11" i="25" a="1"/>
  <c r="P34" i="25" a="1"/>
  <c r="P2" i="25" a="1"/>
  <c r="P14" i="25" a="1"/>
  <c r="P21" i="25" l="1"/>
  <c r="P30" i="25"/>
  <c r="D26" i="26" s="1"/>
  <c r="P22" i="25"/>
  <c r="D19" i="26" s="1"/>
  <c r="P13" i="25"/>
  <c r="D12" i="26" s="1"/>
  <c r="P49" i="25"/>
  <c r="D43" i="26" s="1"/>
  <c r="P8" i="25"/>
  <c r="P48" i="25"/>
  <c r="D42" i="26" s="1"/>
  <c r="P31" i="25"/>
  <c r="D27" i="26" s="1"/>
  <c r="P14" i="25"/>
  <c r="P6" i="25"/>
  <c r="D6" i="26" s="1"/>
  <c r="P7" i="25"/>
  <c r="D7" i="26" s="1"/>
  <c r="P12" i="25"/>
  <c r="D11" i="26" s="1"/>
  <c r="P23" i="25"/>
  <c r="D20" i="26" s="1"/>
  <c r="P47" i="25"/>
  <c r="D41" i="26" s="1"/>
  <c r="P15" i="25"/>
  <c r="D13" i="26" s="1"/>
  <c r="P50" i="25"/>
  <c r="D44" i="26" s="1"/>
  <c r="P35" i="25"/>
  <c r="P9" i="25"/>
  <c r="D8" i="26" s="1"/>
  <c r="P32" i="25"/>
  <c r="D28" i="26" s="1"/>
  <c r="P4" i="25"/>
  <c r="D4" i="26" s="1"/>
  <c r="P16" i="25"/>
  <c r="D14" i="26" s="1"/>
  <c r="P38" i="25"/>
  <c r="D33" i="26" s="1"/>
  <c r="P11" i="25"/>
  <c r="D10" i="26" s="1"/>
  <c r="P28" i="25"/>
  <c r="P39" i="25"/>
  <c r="D34" i="26" s="1"/>
  <c r="P26" i="25"/>
  <c r="D23" i="26" s="1"/>
  <c r="P25" i="25"/>
  <c r="D22" i="26" s="1"/>
  <c r="P37" i="25"/>
  <c r="D32" i="26" s="1"/>
  <c r="P41" i="25"/>
  <c r="D36" i="26" s="1"/>
  <c r="P34" i="25"/>
  <c r="D30" i="26" s="1"/>
  <c r="P18" i="25"/>
  <c r="D16" i="26" s="1"/>
  <c r="P45" i="25"/>
  <c r="D39" i="26" s="1"/>
  <c r="P17" i="25"/>
  <c r="D15" i="26" s="1"/>
  <c r="P20" i="25"/>
  <c r="D18" i="26" s="1"/>
  <c r="P2" i="25"/>
  <c r="D2" i="26" s="1"/>
  <c r="P29" i="25"/>
  <c r="D25" i="26" s="1"/>
  <c r="B1"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OnkoZert</author>
    <author>Florina</author>
    <author>OnkoZert - Florina Dudu</author>
  </authors>
  <commentList>
    <comment ref="C6" authorId="0" shapeId="0" xr:uid="{00000000-0006-0000-0000-000001000000}">
      <text>
        <r>
          <rPr>
            <sz val="8"/>
            <color indexed="81"/>
            <rFont val="Arial"/>
            <family val="2"/>
          </rPr>
          <t>Please select reg. no.
The system of Reg. numbers was fundamentally revised for the 2025 audit year, although the 3-digit number for the unique identification of each centre has remained unchanged. The current Reg. numbers of the respective centres can be viewed at www.oncomap.de.</t>
        </r>
      </text>
    </comment>
    <comment ref="C12" authorId="0" shapeId="0" xr:uid="{00000000-0006-0000-0000-000003000000}">
      <text>
        <r>
          <rPr>
            <sz val="9"/>
            <color indexed="81"/>
            <rFont val="Arial"/>
            <family val="2"/>
          </rPr>
          <t>Institute code for settlement with the social insurance institutions (9-digit number sequence: 26XXXXXXX).
Processing is only required for centers located in Germany.</t>
        </r>
      </text>
    </comment>
    <comment ref="O12" authorId="0" shapeId="0" xr:uid="{00000000-0006-0000-0000-000004000000}">
      <text>
        <r>
          <rPr>
            <sz val="9"/>
            <color indexed="81"/>
            <rFont val="Arial"/>
            <family val="2"/>
          </rPr>
          <t>dd.mm.yyyy
Carry-over to other spreadsheets is automatic.</t>
        </r>
      </text>
    </comment>
    <comment ref="C14" authorId="0" shapeId="0" xr:uid="{7EF7525B-6115-4CB9-8971-6BBF19F23799}">
      <text>
        <r>
          <rPr>
            <sz val="9"/>
            <color indexed="81"/>
            <rFont val="Arial"/>
            <family val="2"/>
          </rPr>
          <t>Identifier assigned by the Institute for the Hospital Remuneration System (InEK) (9-digit number sequence: 77XXXXXXX).
Processing is only required for centers located in Germany.</t>
        </r>
      </text>
    </comment>
    <comment ref="O14" authorId="0" shapeId="0" xr:uid="{00000000-0006-0000-0000-000005000000}">
      <text>
        <r>
          <rPr>
            <sz val="9"/>
            <color indexed="81"/>
            <rFont val="Arial"/>
            <family val="2"/>
          </rPr>
          <t>Selection by Reg. No.</t>
        </r>
      </text>
    </comment>
    <comment ref="C16" authorId="0" shapeId="0" xr:uid="{C2013E66-61D2-453E-930C-8A930CE2F57B}">
      <text>
        <r>
          <rPr>
            <sz val="9"/>
            <color indexed="81"/>
            <rFont val="Arial"/>
            <family val="2"/>
          </rPr>
          <t>Name, first name</t>
        </r>
      </text>
    </comment>
    <comment ref="I23" authorId="0" shapeId="0" xr:uid="{00000000-0006-0000-0000-000006000000}">
      <text>
        <r>
          <rPr>
            <sz val="9"/>
            <color indexed="81"/>
            <rFont val="Arial"/>
            <family val="2"/>
          </rPr>
          <t>For the automatic generation of the Data Sheet and the matrix outcome quality, an evaluation tool (XML-OncoBox) is available which can be integrated into different tumour documentation systems. Further information on the XML-OncoBox available at www.xml-oncobox.de</t>
        </r>
      </text>
    </comment>
    <comment ref="B27" authorId="0" shapeId="0" xr:uid="{00000000-0006-0000-0000-000007000000}">
      <text>
        <r>
          <rPr>
            <sz val="9"/>
            <color indexed="81"/>
            <rFont val="Arial"/>
            <family val="2"/>
          </rPr>
          <t>DS = Data Sheet
IN = Indicator</t>
        </r>
      </text>
    </comment>
    <comment ref="P27" authorId="0" shapeId="0" xr:uid="{00000000-0006-0000-0000-000008000000}">
      <text>
        <r>
          <rPr>
            <sz val="9"/>
            <color indexed="81"/>
            <rFont val="Arial"/>
            <family val="2"/>
          </rPr>
          <t>Patients with a malignant uveal, conjunctival, choroidal or mucosal melanoma were only counted for column P. No double entries.</t>
        </r>
      </text>
    </comment>
    <comment ref="M34" authorId="1" shapeId="0" xr:uid="{00000000-0006-0000-0000-000009000000}">
      <text>
        <r>
          <rPr>
            <sz val="9"/>
            <color indexed="81"/>
            <rFont val="Arial"/>
            <family val="2"/>
          </rPr>
          <t>Part of denominator IN: 17</t>
        </r>
      </text>
    </comment>
    <comment ref="O34" authorId="1" shapeId="0" xr:uid="{00000000-0006-0000-0000-00000A000000}">
      <text>
        <r>
          <rPr>
            <sz val="9"/>
            <color indexed="81"/>
            <rFont val="Arial"/>
            <family val="2"/>
          </rPr>
          <t>Part of denominator IN: 17</t>
        </r>
      </text>
    </comment>
    <comment ref="R34" authorId="1" shapeId="0" xr:uid="{00000000-0006-0000-0000-00000B000000}">
      <text>
        <r>
          <rPr>
            <sz val="9"/>
            <color indexed="81"/>
            <rFont val="Arial"/>
            <family val="2"/>
          </rPr>
          <t>Indicator IN 1.4
Part of denominator IN: 2a, 4, 5</t>
        </r>
      </text>
    </comment>
    <comment ref="G37" authorId="2" shapeId="0" xr:uid="{760636DC-5A95-4AD9-8416-D89E1F6942F1}">
      <text>
        <r>
          <rPr>
            <sz val="9"/>
            <color indexed="81"/>
            <rFont val="Arial"/>
            <family val="2"/>
          </rPr>
          <t>Part of denominator IN: 2b, 4</t>
        </r>
      </text>
    </comment>
    <comment ref="H37" authorId="2" shapeId="0" xr:uid="{C47E9C09-1F4E-41B3-8A22-652109BF0ADA}">
      <text>
        <r>
          <rPr>
            <sz val="9"/>
            <color indexed="81"/>
            <rFont val="Arial"/>
            <family val="2"/>
          </rPr>
          <t>Part of denominator IN: 2b, 4</t>
        </r>
      </text>
    </comment>
    <comment ref="I37" authorId="1" shapeId="0" xr:uid="{00000000-0006-0000-0000-00000C000000}">
      <text>
        <r>
          <rPr>
            <sz val="9"/>
            <color indexed="81"/>
            <rFont val="Arial"/>
            <family val="2"/>
          </rPr>
          <t>Part of denominator IN: 2b, 4, 16</t>
        </r>
      </text>
    </comment>
    <comment ref="J37" authorId="1" shapeId="0" xr:uid="{00000000-0006-0000-0000-00000D000000}">
      <text>
        <r>
          <rPr>
            <sz val="9"/>
            <color indexed="81"/>
            <rFont val="Arial"/>
            <family val="2"/>
          </rPr>
          <t>Part of denominator IN: 2b, 4, 16</t>
        </r>
      </text>
    </comment>
    <comment ref="K37" authorId="1" shapeId="0" xr:uid="{00000000-0006-0000-0000-00000E000000}">
      <text>
        <r>
          <rPr>
            <sz val="9"/>
            <color indexed="81"/>
            <rFont val="Arial"/>
            <family val="2"/>
          </rPr>
          <t>Part of denominator IN: 2b, 4, 16</t>
        </r>
      </text>
    </comment>
    <comment ref="L37" authorId="1" shapeId="0" xr:uid="{00000000-0006-0000-0000-00000F000000}">
      <text>
        <r>
          <rPr>
            <sz val="9"/>
            <color indexed="81"/>
            <rFont val="Arial"/>
            <family val="2"/>
          </rPr>
          <t>Part of denominator IN: 2b, 4, 16</t>
        </r>
      </text>
    </comment>
    <comment ref="M37" authorId="1" shapeId="0" xr:uid="{00000000-0006-0000-0000-000010000000}">
      <text>
        <r>
          <rPr>
            <sz val="9"/>
            <color indexed="81"/>
            <rFont val="Arial"/>
            <family val="2"/>
          </rPr>
          <t>Part of denominator IN: 2b, 4, 16, 17</t>
        </r>
      </text>
    </comment>
    <comment ref="N37" authorId="1" shapeId="0" xr:uid="{00000000-0006-0000-0000-000011000000}">
      <text>
        <r>
          <rPr>
            <sz val="9"/>
            <color indexed="81"/>
            <rFont val="Arial"/>
            <family val="2"/>
          </rPr>
          <t>Part of denominator IN: 2b, 4, 16</t>
        </r>
      </text>
    </comment>
    <comment ref="O37" authorId="1" shapeId="0" xr:uid="{00000000-0006-0000-0000-000012000000}">
      <text>
        <r>
          <rPr>
            <sz val="9"/>
            <color indexed="81"/>
            <rFont val="Arial"/>
            <family val="2"/>
          </rPr>
          <t>Part of denominator IN: 2b, 4, 16, 17</t>
        </r>
      </text>
    </comment>
    <comment ref="P37" authorId="1" shapeId="0" xr:uid="{00000000-0006-0000-0000-000013000000}">
      <text>
        <r>
          <rPr>
            <sz val="9"/>
            <color indexed="81"/>
            <rFont val="Arial"/>
            <family val="2"/>
          </rPr>
          <t>Part of denominator IN: 2a</t>
        </r>
      </text>
    </comment>
    <comment ref="R37" authorId="0" shapeId="0" xr:uid="{00000000-0006-0000-0000-000014000000}">
      <text>
        <r>
          <rPr>
            <sz val="9"/>
            <color indexed="81"/>
            <rFont val="Arial"/>
            <family val="2"/>
          </rPr>
          <t>Indicator IN 1.2 
Part of denominator IN: 5</t>
        </r>
      </text>
    </comment>
    <comment ref="D42" authorId="0" shapeId="0" xr:uid="{00000000-0006-0000-0000-000015000000}">
      <text>
        <r>
          <rPr>
            <sz val="9"/>
            <color indexed="8"/>
            <rFont val="Arial"/>
            <family val="2"/>
          </rPr>
          <t>Indicator IN 1.1</t>
        </r>
      </text>
    </comment>
    <comment ref="D43" authorId="0" shapeId="0" xr:uid="{00000000-0006-0000-0000-000016000000}">
      <text>
        <r>
          <rPr>
            <sz val="9"/>
            <color indexed="81"/>
            <rFont val="Arial"/>
            <family val="2"/>
          </rPr>
          <t>Indicator IN 1.3</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OnkoZert - Roxana Rentea</author>
  </authors>
  <commentList>
    <comment ref="F5" authorId="0" shapeId="0" xr:uid="{07519E31-5BF4-4C3E-8BFC-EE50E9C6A7EF}">
      <text>
        <r>
          <rPr>
            <sz val="9"/>
            <color indexed="81"/>
            <rFont val="Arial"/>
            <family val="2"/>
          </rPr>
          <t>Numerator IN: 6</t>
        </r>
      </text>
    </comment>
    <comment ref="A9" authorId="0" shapeId="0" xr:uid="{D0A7CCE0-DB79-4FED-BA57-084F1A9F0F9D}">
      <text>
        <r>
          <rPr>
            <sz val="9"/>
            <color indexed="81"/>
            <rFont val="Arial"/>
            <family val="2"/>
          </rPr>
          <t>Responsible cooperation partner: Study unit/department responsible for the supervision of the study (e.g. Department of Radio-oncology; Haematology/Oncology Group Practice Dr Example; ...). Name of 
co-operation partner identical to www.oncomap.de, if listed.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OnkoZert - Roxana Rentea</author>
  </authors>
  <commentList>
    <comment ref="A9" authorId="0" shapeId="0" xr:uid="{697D992E-234F-446A-96DC-877455D3C6D5}">
      <text>
        <r>
          <rPr>
            <sz val="9"/>
            <color indexed="81"/>
            <rFont val="Arial"/>
            <family val="2"/>
          </rPr>
          <t>Responsible cooperation partner: Study unit/department responsible for the supervision of the study (e.g. Department of Radio-oncology; Haematology/Oncology Group Practice Dr Example; ...). Name of 
co-operation partner identical to www.oncomap.de, if listed.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OnkoZert - Florina Dudu</author>
    <author>OnkoZert - Roxana Rentea</author>
  </authors>
  <commentList>
    <comment ref="B6" authorId="0" shapeId="0" xr:uid="{0790D01F-C86F-4AA1-A33B-527C29C6AAFB}">
      <text>
        <r>
          <rPr>
            <sz val="9"/>
            <color indexed="81"/>
            <rFont val="Arial"/>
            <family val="2"/>
          </rPr>
          <t>Speciality in accordance with CR section 5.2.3 Ad3: SNB surgeons can be specialists in dermatology, general surgery, ENT, maxillofacial surgery, plastic surgery or gynaecology. In the event that surgeries have been performed by other specialisations, select ‘Other’ and explain the situation in the ‘Reason/ Cause’ column.</t>
        </r>
      </text>
    </comment>
    <comment ref="C6" authorId="1" shapeId="0" xr:uid="{3BD2EE40-9155-4251-A061-35E3D589F886}">
      <text>
        <r>
          <rPr>
            <sz val="9"/>
            <color indexed="81"/>
            <rFont val="Arial"/>
            <family val="2"/>
          </rPr>
          <t>In accordance with section 5.2.3.d Ad 3, each surgeon must demonstrate a minimum of 50 SNB operations/neck dissections (total experience; not limited to malignant skin tumours) in order to be certified as an SNB surgeon. Thirty of the 50 SNB operations/neck dissections must have been performed as the primary surgeon. In addition, a cumulative total of at least 15 SNB operations/neck dissections must be demonstrated in the last 3 years prior to certification (based on surgical reports).</t>
        </r>
      </text>
    </comment>
    <comment ref="I6" authorId="1" shapeId="0" xr:uid="{E45F938E-7E90-4240-A36C-3D2F6128C999}">
      <text>
        <r>
          <rPr>
            <sz val="9"/>
            <color indexed="81"/>
            <rFont val="Arial"/>
            <family val="2"/>
          </rPr>
          <t>Falling short of the annual expertise requirement, lack of overall experience or the performance of SNB operations by unnamed surgeons must be justified.</t>
        </r>
      </text>
    </comment>
    <comment ref="D7" authorId="0" shapeId="0" xr:uid="{5EB32305-4FDB-4A26-9E98-EFCB1E703142}">
      <text>
        <r>
          <rPr>
            <sz val="9"/>
            <color indexed="81"/>
            <rFont val="Arial"/>
            <family val="2"/>
          </rPr>
          <t>The total number of SNB surgeries and neck dissections is not limited to malignant skin tumours. According to section 5.2.3.d Ad3 of the Catalouge of Requirement Skin, at least 10 SNB surgeries per year must be documented for each named surgeon. Neck dissections can be counted towards the annual expertise, but these must be shown separately in the ‘Number of neck dissections’ column.</t>
        </r>
      </text>
    </comment>
    <comment ref="E7" authorId="0" shapeId="0" xr:uid="{A92C50A5-D62D-4834-B52E-64ABDEBBB29D}">
      <text>
        <r>
          <rPr>
            <sz val="9"/>
            <color indexed="81"/>
            <rFont val="Arial"/>
            <family val="2"/>
          </rPr>
          <t>The number of SNB surgeries performed at the Skin Cancer Centre is a subset of the ‘number of SNB surgeries in the indicator year’. The entry refers to the entry in column D.</t>
        </r>
      </text>
    </comment>
    <comment ref="F7" authorId="0" shapeId="0" xr:uid="{8FB91B6E-C36E-4386-8979-9CAA666A4464}">
      <text>
        <r>
          <rPr>
            <sz val="9"/>
            <color indexed="81"/>
            <rFont val="Arial"/>
            <family val="2"/>
          </rPr>
          <t>The number of interdisciplinary SNB surgeries performed for the SC must be indicated, which is also counted for the surgeon of the other specialty (dermatology, general surgery, maxillofacial surgery, ENT, plastic surgery, gynaecology). Interdisciplinary means that two surgeons from different specialisations (dermatology, general surgery, maxillofacial surgery, ENT, plastic surgery, gynaecology) perform a surgical procedure together. In these cases, according to CR 5.2.3.d Ad3, it is possible to count both main surgeons. The entry refers to the entry in column E.</t>
        </r>
      </text>
    </comment>
    <comment ref="G7" authorId="0" shapeId="0" xr:uid="{849713A9-D7BA-44C3-86B3-B8630C3301FA}">
      <text>
        <r>
          <rPr>
            <sz val="9"/>
            <color indexed="81"/>
            <rFont val="Arial"/>
            <family val="2"/>
          </rPr>
          <t>The total number of SNB surgeries and neck dissections is not limited to malignant skin tumours. According to section 5.2.3.d Ad3 of the Catalouge of Requirement Skin, at least 10 SNB procedures per year must be documented for each named surgeon. Neck dissections can be counted towards the annual expertise, but these must be shown separately in the ‘Number of neck dissections’ column.</t>
        </r>
      </text>
    </comment>
    <comment ref="H7" authorId="1" shapeId="0" xr:uid="{D5A57354-BD57-443B-B837-0F8EC06B7EF6}">
      <text>
        <r>
          <rPr>
            <sz val="9"/>
            <color indexed="81"/>
            <rFont val="Arial"/>
            <family val="2"/>
          </rPr>
          <t>Calculation from column D and column G.</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OnkoZert</author>
    <author>Florina</author>
    <author>OnkoZert - Florina Dudu</author>
    <author>OnkoZert - Roxana Rentea</author>
    <author>OnkoZert - Christine Keller</author>
  </authors>
  <commentList>
    <comment ref="E4" authorId="0" shapeId="0" xr:uid="{00000000-0006-0000-0400-000002000000}">
      <text>
        <r>
          <rPr>
            <sz val="9"/>
            <color indexed="81"/>
            <rFont val="Arial"/>
            <family val="2"/>
          </rPr>
          <t>Carry-over from 
spreadsheet Basic Data</t>
        </r>
      </text>
    </comment>
    <comment ref="G4" authorId="0" shapeId="0" xr:uid="{00000000-0006-0000-0400-000001000000}">
      <text>
        <r>
          <rPr>
            <sz val="9"/>
            <color indexed="81"/>
            <rFont val="Arial"/>
            <family val="2"/>
          </rPr>
          <t>Carry-over from 
spreadsheet Basic Data</t>
        </r>
      </text>
    </comment>
    <comment ref="B6" authorId="0" shapeId="0" xr:uid="{00000000-0006-0000-0400-000004000000}">
      <text>
        <r>
          <rPr>
            <sz val="9"/>
            <color indexed="81"/>
            <rFont val="Arial"/>
            <family val="2"/>
          </rPr>
          <t>IN = Indicator</t>
        </r>
      </text>
    </comment>
    <comment ref="D6" authorId="0" shapeId="0" xr:uid="{00000000-0006-0000-0400-000005000000}">
      <text>
        <r>
          <rPr>
            <sz val="9"/>
            <color indexed="81"/>
            <rFont val="Arial"/>
            <family val="2"/>
          </rPr>
          <t>CR = Catalogue of Requirements
GL QI = Guideline derived quality indicator</t>
        </r>
      </text>
    </comment>
    <comment ref="P6" authorId="0" shapeId="0" xr:uid="{00000000-0006-0000-0400-000006000000}">
      <text>
        <r>
          <rPr>
            <sz val="9"/>
            <color indexed="81"/>
            <rFont val="Arial"/>
            <family val="2"/>
          </rPr>
          <t>Please first fully process the spreadsheet Basic Data and then fill in the current values in the grey fields.</t>
        </r>
      </text>
    </comment>
    <comment ref="S7" authorId="0" shapeId="0" xr:uid="{00000000-0006-0000-0400-000007000000}">
      <text>
        <r>
          <rPr>
            <sz val="9"/>
            <color indexed="81"/>
            <rFont val="Arial"/>
            <family val="2"/>
          </rPr>
          <t>If cell is grey, please give reasons.</t>
        </r>
      </text>
    </comment>
    <comment ref="Q8" authorId="0" shapeId="0" xr:uid="{00000000-0006-0000-0400-000008000000}">
      <text>
        <r>
          <rPr>
            <sz val="9"/>
            <color indexed="81"/>
            <rFont val="Arial"/>
            <family val="2"/>
          </rPr>
          <t>Carry over from spreadsheet Basic Data Cell D42</t>
        </r>
      </text>
    </comment>
    <comment ref="Q11" authorId="0" shapeId="0" xr:uid="{00000000-0006-0000-0400-000009000000}">
      <text>
        <r>
          <rPr>
            <sz val="9"/>
            <color indexed="81"/>
            <rFont val="Arial"/>
            <family val="2"/>
          </rPr>
          <t>Carry over from spreadsheet Basic Data Cell R37</t>
        </r>
      </text>
    </comment>
    <comment ref="Q14" authorId="0" shapeId="0" xr:uid="{00000000-0006-0000-0400-00000A000000}">
      <text>
        <r>
          <rPr>
            <sz val="9"/>
            <color indexed="81"/>
            <rFont val="Arial"/>
            <family val="2"/>
          </rPr>
          <t>Carry over from spreadsheet Basic Data Cell D43</t>
        </r>
      </text>
    </comment>
    <comment ref="Q17" authorId="1" shapeId="0" xr:uid="{00000000-0006-0000-0400-00000B000000}">
      <text>
        <r>
          <rPr>
            <sz val="9"/>
            <color indexed="81"/>
            <rFont val="Arial"/>
            <family val="2"/>
          </rPr>
          <t>Carry over from spreadsheet Basic Data Cell R34</t>
        </r>
      </text>
    </comment>
    <comment ref="Q21" authorId="0" shapeId="0" xr:uid="{00000000-0006-0000-0400-00000C000000}">
      <text>
        <r>
          <rPr>
            <sz val="9"/>
            <color indexed="81"/>
            <rFont val="Arial"/>
            <family val="2"/>
          </rPr>
          <t>Carry over from sum Basis Data 
Cell  R34 + Basis Data Cell  P37</t>
        </r>
      </text>
    </comment>
    <comment ref="Q24" authorId="2" shapeId="0" xr:uid="{0FFE252F-36F7-4903-A5DE-F571A500A95E}">
      <text>
        <r>
          <rPr>
            <sz val="9"/>
            <color indexed="81"/>
            <rFont val="Arial"/>
            <family val="2"/>
          </rPr>
          <t>Carry over from sum
Basis Data Cell G37:O37</t>
        </r>
      </text>
    </comment>
    <comment ref="Q27" authorId="0" shapeId="0" xr:uid="{00000000-0006-0000-0400-00000D000000}">
      <text>
        <r>
          <rPr>
            <sz val="9"/>
            <color indexed="81"/>
            <rFont val="Arial"/>
            <family val="2"/>
          </rPr>
          <t>Carry over from Numerator IN 2a</t>
        </r>
      </text>
    </comment>
    <comment ref="E29" authorId="2" shapeId="0" xr:uid="{1BFFBC30-5313-4F61-B372-684E13D08F66}">
      <text>
        <r>
          <rPr>
            <sz val="9"/>
            <color indexed="81"/>
            <rFont val="Arial"/>
            <family val="2"/>
          </rPr>
          <t xml:space="preserve">Screening instruments can be found in the S3 guideline Psycho-oncological diagnosis, counselling and treatment of adult cancer patients.
</t>
        </r>
      </text>
    </comment>
    <comment ref="H29" authorId="2" shapeId="0" xr:uid="{061B9746-DB7C-41BF-84AA-FA04D146BC9A}">
      <text>
        <r>
          <rPr>
            <sz val="9"/>
            <color indexed="81"/>
            <rFont val="Arial"/>
            <family val="2"/>
          </rPr>
          <t>Distress-screening includes the use of a valid distress instrument (analogous to the S3 guideline on psycho-oncological diagnosis, counselling and treatment of adult cancer patient).</t>
        </r>
      </text>
    </comment>
    <comment ref="Q30" authorId="0" shapeId="0" xr:uid="{00000000-0006-0000-0400-00000E000000}">
      <text>
        <r>
          <rPr>
            <sz val="9"/>
            <color indexed="81"/>
            <rFont val="Arial"/>
            <family val="2"/>
          </rPr>
          <t>Carry over from sum IN 1.4 + 
Basis Data Cells G37:O37</t>
        </r>
      </text>
    </comment>
    <comment ref="Q33" authorId="0" shapeId="0" xr:uid="{00000000-0006-0000-0400-00000F000000}">
      <text>
        <r>
          <rPr>
            <sz val="9"/>
            <color indexed="81"/>
            <rFont val="Arial"/>
            <family val="2"/>
          </rPr>
          <t>Carry over from sum IN 1.2 
+ Basis Data Cell R34</t>
        </r>
      </text>
    </comment>
    <comment ref="E35" authorId="3" shapeId="0" xr:uid="{2AA868A6-1113-4729-9C43-A10E1379EBF3}">
      <text>
        <r>
          <rPr>
            <sz val="9"/>
            <color indexed="81"/>
            <rFont val="Arial"/>
            <family val="2"/>
          </rPr>
          <t>For further explanations see FAQ.</t>
        </r>
      </text>
    </comment>
    <comment ref="Q35" authorId="0" shapeId="0" xr:uid="{00000000-0006-0000-0400-000010000000}">
      <text>
        <r>
          <rPr>
            <sz val="9"/>
            <color indexed="81"/>
            <rFont val="Arial"/>
            <family val="2"/>
          </rPr>
          <t>The numerator is not a subset of the denominator.
Carry over from spreadsheet Studies Malignant melanoma E5.</t>
        </r>
      </text>
    </comment>
    <comment ref="E38" authorId="3" shapeId="0" xr:uid="{177C2A73-3EEB-45BE-8266-63EC6417C8FC}">
      <text>
        <r>
          <rPr>
            <sz val="9"/>
            <color indexed="81"/>
            <rFont val="Arial"/>
            <family val="2"/>
          </rPr>
          <t>For further explanations see FAQ.</t>
        </r>
      </text>
    </comment>
    <comment ref="Q39" authorId="0" shapeId="0" xr:uid="{00000000-0006-0000-0400-000011000000}">
      <text>
        <r>
          <rPr>
            <sz val="9"/>
            <color indexed="81"/>
            <rFont val="Arial"/>
            <family val="2"/>
          </rPr>
          <t>Multiple counting per patient possible (surgeries)</t>
        </r>
      </text>
    </comment>
    <comment ref="E41" authorId="3" shapeId="0" xr:uid="{75FAEB39-A6E5-4040-BEFD-0C883B458B13}">
      <text>
        <r>
          <rPr>
            <sz val="9"/>
            <color indexed="81"/>
            <rFont val="Arial"/>
            <family val="2"/>
          </rPr>
          <t>For further explanations see FAQ.</t>
        </r>
      </text>
    </comment>
    <comment ref="E44" authorId="3" shapeId="0" xr:uid="{ADBFD58A-C6E9-4D30-A333-CBFFA05275F7}">
      <text>
        <r>
          <rPr>
            <sz val="9"/>
            <color indexed="81"/>
            <rFont val="Arial"/>
            <family val="2"/>
          </rPr>
          <t>For further explanations see FAQ.</t>
        </r>
      </text>
    </comment>
    <comment ref="Q48" authorId="4" shapeId="0" xr:uid="{00000000-0006-0000-0400-000012000000}">
      <text>
        <r>
          <rPr>
            <sz val="9"/>
            <color indexed="81"/>
            <rFont val="Arial"/>
            <family val="2"/>
          </rPr>
          <t>Carry over from sum IN 8 + IN 9</t>
        </r>
      </text>
    </comment>
    <comment ref="E50" authorId="3" shapeId="0" xr:uid="{FD06F93F-AA10-43D9-8013-AF52AF181827}">
      <text>
        <r>
          <rPr>
            <sz val="9"/>
            <color indexed="81"/>
            <rFont val="Arial"/>
            <family val="2"/>
          </rPr>
          <t>For further explanations see FAQ.</t>
        </r>
      </text>
    </comment>
    <comment ref="E53" authorId="3" shapeId="0" xr:uid="{80C66906-566F-4E18-9E69-B733E1841545}">
      <text>
        <r>
          <rPr>
            <sz val="9"/>
            <color indexed="81"/>
            <rFont val="Arial"/>
            <family val="2"/>
          </rPr>
          <t>For further explanations see FAQ.</t>
        </r>
      </text>
    </comment>
    <comment ref="Q54" authorId="4" shapeId="0" xr:uid="{00000000-0006-0000-0400-000013000000}">
      <text>
        <r>
          <rPr>
            <sz val="9"/>
            <color indexed="81"/>
            <rFont val="Arial"/>
            <family val="2"/>
          </rPr>
          <t>Carry over from sum IN 8 + IN 9</t>
        </r>
      </text>
    </comment>
    <comment ref="E56" authorId="3" shapeId="0" xr:uid="{EDFE415C-B717-4099-A025-02D58F0243C5}">
      <text>
        <r>
          <rPr>
            <sz val="9"/>
            <color indexed="81"/>
            <rFont val="Arial"/>
            <family val="2"/>
          </rPr>
          <t>For further explanations see FAQ.</t>
        </r>
      </text>
    </comment>
    <comment ref="Q60" authorId="3" shapeId="0" xr:uid="{AC4C621C-4776-4F0E-BD63-74AF63ED1DC4}">
      <text>
        <r>
          <rPr>
            <sz val="9"/>
            <color indexed="81"/>
            <rFont val="Arial"/>
            <family val="2"/>
          </rPr>
          <t>Subset of the denominator of IN 13a</t>
        </r>
      </text>
    </comment>
    <comment ref="Q69" authorId="1" shapeId="0" xr:uid="{00000000-0006-0000-0400-000014000000}">
      <text>
        <r>
          <rPr>
            <sz val="9"/>
            <color indexed="81"/>
            <rFont val="Arial"/>
            <family val="2"/>
          </rPr>
          <t>Carry over from sum Basis Data Cell I37:O37</t>
        </r>
      </text>
    </comment>
    <comment ref="Q72" authorId="1" shapeId="0" xr:uid="{00000000-0006-0000-0400-000015000000}">
      <text>
        <r>
          <rPr>
            <sz val="9"/>
            <color indexed="81"/>
            <rFont val="Arial"/>
            <family val="2"/>
          </rPr>
          <t>Carry over from sum Basis Data Cell M37+O37+M34+O34</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OnkoZert - Christine Keller</author>
  </authors>
  <commentList>
    <comment ref="D24" authorId="0" shapeId="0" xr:uid="{00000000-0006-0000-0500-000001000000}">
      <text>
        <r>
          <rPr>
            <sz val="9"/>
            <color indexed="81"/>
            <rFont val="Tahoma"/>
            <family val="2"/>
          </rPr>
          <t xml:space="preserve">für Matrix EQ
</t>
        </r>
      </text>
    </comment>
    <comment ref="H33" authorId="0" shapeId="0" xr:uid="{00000000-0006-0000-0500-000002000000}">
      <text>
        <r>
          <rPr>
            <b/>
            <sz val="9"/>
            <color indexed="81"/>
            <rFont val="Tahoma"/>
            <family val="2"/>
          </rPr>
          <t>OnkoZert - Christine Keller:</t>
        </r>
        <r>
          <rPr>
            <sz val="9"/>
            <color indexed="81"/>
            <rFont val="Tahoma"/>
            <family val="2"/>
          </rPr>
          <t xml:space="preserve">
Angabe aus KB übernommen.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C6" authorId="0" shapeId="0" xr:uid="{00000000-0006-0000-0700-000001000000}">
      <text>
        <r>
          <rPr>
            <sz val="9"/>
            <color indexed="81"/>
            <rFont val="Arial"/>
            <family val="2"/>
          </rPr>
          <t>Übertrag erfolgt aus 
Tabellenblatt Basisdaten</t>
        </r>
      </text>
    </comment>
    <comment ref="C8" authorId="0" shapeId="0" xr:uid="{00000000-0006-0000-0700-000002000000}">
      <text>
        <r>
          <rPr>
            <sz val="9"/>
            <color indexed="81"/>
            <rFont val="Arial"/>
            <family val="2"/>
          </rPr>
          <t>Übertrag erfolgt aus 
Tabellenblatt Basisdaten</t>
        </r>
      </text>
    </comment>
    <comment ref="J8" authorId="0" shapeId="0" xr:uid="{00000000-0006-0000-0700-000003000000}">
      <text>
        <r>
          <rPr>
            <sz val="9"/>
            <color indexed="81"/>
            <rFont val="Arial"/>
            <family val="2"/>
          </rPr>
          <t>Übertrag erfolgt aus 
Tabellenblatt Basisdaten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C6" authorId="0" shapeId="0" xr:uid="{00000000-0006-0000-0900-000001000000}">
      <text>
        <r>
          <rPr>
            <sz val="9"/>
            <color indexed="81"/>
            <rFont val="Arial"/>
            <family val="2"/>
          </rPr>
          <t>Übertrag erfolgt aus 
Tabellenblatt Basisdaten</t>
        </r>
      </text>
    </comment>
    <comment ref="C8" authorId="0" shapeId="0" xr:uid="{00000000-0006-0000-0900-000002000000}">
      <text>
        <r>
          <rPr>
            <sz val="9"/>
            <color indexed="81"/>
            <rFont val="Arial"/>
            <family val="2"/>
          </rPr>
          <t>Übertrag erfolgt aus 
Tabellenblatt Basisdaten</t>
        </r>
      </text>
    </comment>
    <comment ref="X8" authorId="0" shapeId="0" xr:uid="{00000000-0006-0000-0900-000003000000}">
      <text>
        <r>
          <rPr>
            <sz val="9"/>
            <color indexed="81"/>
            <rFont val="Arial"/>
            <family val="2"/>
          </rPr>
          <t>Übertrag erfolgt aus 
Tabellenblatt Basisdaten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C6" authorId="0" shapeId="0" xr:uid="{00000000-0006-0000-0C00-000001000000}">
      <text>
        <r>
          <rPr>
            <sz val="9"/>
            <color indexed="81"/>
            <rFont val="Arial"/>
            <family val="2"/>
          </rPr>
          <t>Übertrag erfolgt aus 
Tabellenblatt Basisdaten</t>
        </r>
      </text>
    </comment>
    <comment ref="C8" authorId="0" shapeId="0" xr:uid="{00000000-0006-0000-0C00-000002000000}">
      <text>
        <r>
          <rPr>
            <sz val="9"/>
            <color indexed="81"/>
            <rFont val="Arial"/>
            <family val="2"/>
          </rPr>
          <t>Übertrag erfolgt aus 
Tabellenblatt Basisdaten</t>
        </r>
      </text>
    </comment>
    <comment ref="G8" authorId="0" shapeId="0" xr:uid="{00000000-0006-0000-0C00-000003000000}">
      <text>
        <r>
          <rPr>
            <sz val="9"/>
            <color indexed="81"/>
            <rFont val="Arial"/>
            <family val="2"/>
          </rPr>
          <t>Übertrag erfolgt aus 
Tabellenblatt Basisdaten</t>
        </r>
      </text>
    </comment>
    <comment ref="C15" authorId="0" shapeId="0" xr:uid="{00000000-0006-0000-0C00-000004000000}">
      <text>
        <r>
          <rPr>
            <sz val="9"/>
            <color indexed="81"/>
            <rFont val="Arial"/>
            <family val="2"/>
          </rPr>
          <t>Weitere Erläuterungen siehe Tabellenblatt "Matrix - Tabelle Plausibilitätsabfragen"</t>
        </r>
      </text>
    </comment>
  </commentList>
</comments>
</file>

<file path=xl/sharedStrings.xml><?xml version="1.0" encoding="utf-8"?>
<sst xmlns="http://schemas.openxmlformats.org/spreadsheetml/2006/main" count="1417" uniqueCount="1011">
  <si>
    <t>Begründung / Ursache</t>
  </si>
  <si>
    <t>Eingeleitete / geplante Aktionen</t>
  </si>
  <si>
    <t>Erläuterung hinsichtlich Datendefizit
Begründung / Ursachenanalyse / Aktionen</t>
  </si>
  <si>
    <t>Geringe / punktuelle Zusammenarbeit</t>
  </si>
  <si>
    <t>Intensive / regelmäßige Zusammenarbeit</t>
  </si>
  <si>
    <t>Nr.</t>
  </si>
  <si>
    <t>Sollvorgabe</t>
  </si>
  <si>
    <t>Nenner</t>
  </si>
  <si>
    <t>%</t>
  </si>
  <si>
    <t>Primärfälle</t>
  </si>
  <si>
    <t>Anzahl</t>
  </si>
  <si>
    <t>Sollvorgabe nicht erfüllt</t>
  </si>
  <si>
    <t>F</t>
  </si>
  <si>
    <t>I</t>
  </si>
  <si>
    <t>Jahr der Erstdiagnose</t>
  </si>
  <si>
    <t>Summe</t>
  </si>
  <si>
    <t>Gesamt</t>
  </si>
  <si>
    <t>Quote</t>
  </si>
  <si>
    <t>Reg.-Nr.</t>
  </si>
  <si>
    <t>Bundesland</t>
  </si>
  <si>
    <t>Thüringen</t>
  </si>
  <si>
    <t>Tumorzentrum Erfurt</t>
  </si>
  <si>
    <t>Tumordokumentationssystem</t>
  </si>
  <si>
    <t>Comprehensive Cancer Center Tübingen</t>
  </si>
  <si>
    <t>Comprehensive Cancer Center Ulm</t>
  </si>
  <si>
    <t>Kassenärztliche Vereinigung Niedersachsen</t>
  </si>
  <si>
    <t>Onkol. Schwerpunkt Ludwigsburg-Bietigheim</t>
  </si>
  <si>
    <t>Onkologischer Schwerpunkt Konstanz-Singen</t>
  </si>
  <si>
    <t>Onkologischer Schwerpunkt Ortenaukreis</t>
  </si>
  <si>
    <t>Onkologischer Schwerpunkt Stuttgart</t>
  </si>
  <si>
    <t>Tumorzentrum Augsburg</t>
  </si>
  <si>
    <t>Tumorzentrum Erlangen-Nürnberg</t>
  </si>
  <si>
    <t>Tumorzentrum Gera</t>
  </si>
  <si>
    <t>Tumorzentrum Halle</t>
  </si>
  <si>
    <t>Tumorzentrum Jena</t>
  </si>
  <si>
    <t>Tumorzentrum Leipzig</t>
  </si>
  <si>
    <t>Tumorzentrum Magdeburg</t>
  </si>
  <si>
    <t>Tumorzentrum Marburg</t>
  </si>
  <si>
    <t>Tumorzentrum München</t>
  </si>
  <si>
    <t>Tumorzentrum Regensburg</t>
  </si>
  <si>
    <t>Tumorzentrum Rheinland-Pfalz</t>
  </si>
  <si>
    <t>Baden-Württemberg</t>
  </si>
  <si>
    <t>Bayern</t>
  </si>
  <si>
    <t>Berlin</t>
  </si>
  <si>
    <t>Brandenburg</t>
  </si>
  <si>
    <t>Bremen</t>
  </si>
  <si>
    <t>Hamburg</t>
  </si>
  <si>
    <t>Hessen</t>
  </si>
  <si>
    <t>Mecklenburg-Vorpommern</t>
  </si>
  <si>
    <t>Niedersachsen</t>
  </si>
  <si>
    <t>Nordrhein-Westfalen</t>
  </si>
  <si>
    <t>Rheinland-Pfalz</t>
  </si>
  <si>
    <t>Saarland</t>
  </si>
  <si>
    <t>Sachsen</t>
  </si>
  <si>
    <t>Sachsen-Anhalt</t>
  </si>
  <si>
    <t>Schleswig-Holstein</t>
  </si>
  <si>
    <t>Schweiz</t>
  </si>
  <si>
    <t>Relevante Nachsorgejahre</t>
  </si>
  <si>
    <t>OAS</t>
  </si>
  <si>
    <t>Datenqualität</t>
  </si>
  <si>
    <t>Aktion</t>
  </si>
  <si>
    <t>ID</t>
  </si>
  <si>
    <t>HID</t>
  </si>
  <si>
    <t>EingeleiteteAktionen</t>
  </si>
  <si>
    <t>Aktionen</t>
  </si>
  <si>
    <t>vID</t>
  </si>
  <si>
    <t>Zaehler</t>
  </si>
  <si>
    <t>Nr</t>
  </si>
  <si>
    <t>RegNr</t>
  </si>
  <si>
    <t>FormularID</t>
  </si>
  <si>
    <t>ErlaeuterungDatendefizit</t>
  </si>
  <si>
    <t>% Angabe</t>
  </si>
  <si>
    <t>Tumorzentrum Zwickau</t>
  </si>
  <si>
    <t>Italien</t>
  </si>
  <si>
    <t>Kennzahlenbogen</t>
  </si>
  <si>
    <t>Erstelldatum</t>
  </si>
  <si>
    <t>Plausibilität unklar</t>
  </si>
  <si>
    <t xml:space="preserve">Reg.-Nr. </t>
  </si>
  <si>
    <t>Erstzertifizierung</t>
  </si>
  <si>
    <t>Basisdaten</t>
  </si>
  <si>
    <t>L</t>
  </si>
  <si>
    <t>Follow-Up-Meldungen</t>
  </si>
  <si>
    <t>Pflicht Berechnung</t>
  </si>
  <si>
    <t>Optional Berechnung</t>
  </si>
  <si>
    <t>In Ordnung</t>
  </si>
  <si>
    <t>Plausibel</t>
  </si>
  <si>
    <t>Inkorrekt</t>
  </si>
  <si>
    <t>Unvollständig</t>
  </si>
  <si>
    <t>kein Eintrag</t>
  </si>
  <si>
    <t>n.d.</t>
  </si>
  <si>
    <t>DFS</t>
  </si>
  <si>
    <t>Follow-Up-Quote der letzten 1-3 Jahre</t>
  </si>
  <si>
    <t>Datenqualität Matrix</t>
  </si>
  <si>
    <t>Anzahl/Quote</t>
  </si>
  <si>
    <t xml:space="preserve"> &lt;= Sollv. nicht erfüllt</t>
  </si>
  <si>
    <t xml:space="preserve"> &gt;= Sollv. nicht erfüllt</t>
  </si>
  <si>
    <t>&gt;</t>
  </si>
  <si>
    <t>&lt;</t>
  </si>
  <si>
    <t xml:space="preserve"> &lt; Plausi ?</t>
  </si>
  <si>
    <t xml:space="preserve"> &gt; Plausi ?</t>
  </si>
  <si>
    <t>Matrix</t>
  </si>
  <si>
    <t>Kalenderjahr 
(Erstdiagnose)</t>
  </si>
  <si>
    <t>zu geringe Anzahl der Primärfälle</t>
  </si>
  <si>
    <t>untere Grenze</t>
  </si>
  <si>
    <t>obere Grenze</t>
  </si>
  <si>
    <t>Werte</t>
  </si>
  <si>
    <t>Texte</t>
  </si>
  <si>
    <t>von</t>
  </si>
  <si>
    <t>ART</t>
  </si>
  <si>
    <t>plausi</t>
  </si>
  <si>
    <t>sollvorgabe</t>
  </si>
  <si>
    <t>unvollständig</t>
  </si>
  <si>
    <t>Liste zum Übertragen</t>
  </si>
  <si>
    <t>Kalenderjahr(e) 
(Erstdiagnose)</t>
  </si>
  <si>
    <t>Länge</t>
  </si>
  <si>
    <t>Prüfung der Nenner</t>
  </si>
  <si>
    <t>Wert</t>
  </si>
  <si>
    <t>Erläuterung</t>
  </si>
  <si>
    <t>relevant</t>
  </si>
  <si>
    <t>Zentrum</t>
  </si>
  <si>
    <t>Matrix kann eingereicht werden</t>
  </si>
  <si>
    <t>Einrichtung 1</t>
  </si>
  <si>
    <t>Status</t>
  </si>
  <si>
    <t>Land</t>
  </si>
  <si>
    <t>Nebenstandort</t>
  </si>
  <si>
    <t>Phase</t>
  </si>
  <si>
    <t>Audit Start</t>
  </si>
  <si>
    <t>Audit Ende</t>
  </si>
  <si>
    <t>Phase 2012</t>
  </si>
  <si>
    <t>Phase 2013</t>
  </si>
  <si>
    <t>die inkorrekten und unvollständigen Einträge beheben</t>
  </si>
  <si>
    <t>Zellen müssen nicht ausgefüllt werden</t>
  </si>
  <si>
    <t>Anzahl Primärfälle</t>
  </si>
  <si>
    <t>&lt; Follow-Up</t>
  </si>
  <si>
    <t>3</t>
  </si>
  <si>
    <t>1.7.5</t>
  </si>
  <si>
    <t>≥ 5%</t>
  </si>
  <si>
    <t>≥ 95%</t>
  </si>
  <si>
    <t>≥ 80%</t>
  </si>
  <si>
    <t>Zähler/ Anzahl</t>
  </si>
  <si>
    <t>Texte Matrix Datenquali</t>
  </si>
  <si>
    <t>Fehlermeldungen Matrix</t>
  </si>
  <si>
    <t>Ganze Zahl zwischen 0 und 5000 eingeben.</t>
  </si>
  <si>
    <t>zu wenig Primärfälle angegeben</t>
  </si>
  <si>
    <t>OAS auffällig hoch</t>
  </si>
  <si>
    <t>MATRIX- Hilfstabelle</t>
  </si>
  <si>
    <t>D</t>
  </si>
  <si>
    <t>J</t>
  </si>
  <si>
    <t>M</t>
  </si>
  <si>
    <t>B</t>
  </si>
  <si>
    <t>Tumordoku. liegt größtenteils beim Krebsregister</t>
  </si>
  <si>
    <t>C</t>
  </si>
  <si>
    <t>1.1.3</t>
  </si>
  <si>
    <t>Invasive maligne Melanome</t>
  </si>
  <si>
    <t>Epitheliale Tumoren (exclusive in-situ)</t>
  </si>
  <si>
    <t xml:space="preserve">≥ 30 </t>
  </si>
  <si>
    <t>≥ 100</t>
  </si>
  <si>
    <t>≥ 40</t>
  </si>
  <si>
    <t>Keine Zusammenarbeit</t>
  </si>
  <si>
    <t>IV</t>
  </si>
  <si>
    <t>E</t>
  </si>
  <si>
    <t>H</t>
  </si>
  <si>
    <t>Keine Rückmeldung</t>
  </si>
  <si>
    <t>OAS nach Kaplan-Meier    
(Overall Survival) in %</t>
  </si>
  <si>
    <t>O</t>
  </si>
  <si>
    <t>Österreich</t>
  </si>
  <si>
    <t>Comprehensive Cancer Center Freiburg</t>
  </si>
  <si>
    <t>Bevölkerungsbezogenes Krebsregister Bayern</t>
  </si>
  <si>
    <t>Charité Comprehensive Cancer Center</t>
  </si>
  <si>
    <t>Gemeinsames Krebsregister Berlin-Brandenburg</t>
  </si>
  <si>
    <t>Krebsregister des Landes Bremen</t>
  </si>
  <si>
    <t>Hamburgisches Krebsregister</t>
  </si>
  <si>
    <t>Hessisches Krebsregister</t>
  </si>
  <si>
    <t>Tumorzentrum Neubrandenburg</t>
  </si>
  <si>
    <t>Epidemiologisches Krebsregister Niedersachsen</t>
  </si>
  <si>
    <t>Westdeutsches Tumorzentrum Essen</t>
  </si>
  <si>
    <t>Krebsregister Rheinland-Pfalz</t>
  </si>
  <si>
    <t>Epidemiologisches Krebsregister Saarland</t>
  </si>
  <si>
    <t>Tumorzentrum Chemnitz</t>
  </si>
  <si>
    <t>Tumorzentrum Anhalt</t>
  </si>
  <si>
    <t>klinisches Krebsregister Schleswig Holstein/Lübeck</t>
  </si>
  <si>
    <t>Tumorzentrum Altenburg</t>
  </si>
  <si>
    <t>Nicht gelistet</t>
  </si>
  <si>
    <t>Tumorzentrum Land Brandenburg</t>
  </si>
  <si>
    <t>Keine Anbindung an Klinisches Krebsregister</t>
  </si>
  <si>
    <t>Krebsregister Hessen</t>
  </si>
  <si>
    <t>Tumorzentrum Rostock</t>
  </si>
  <si>
    <t>Comprehensive Cancer Center Münster</t>
  </si>
  <si>
    <t>Tumorzentrum Koblenz</t>
  </si>
  <si>
    <t>Tumorzentrum Homburg</t>
  </si>
  <si>
    <t>Tumorzentrum Dresden</t>
  </si>
  <si>
    <t>Krebsregister Schleswig-Holstein</t>
  </si>
  <si>
    <t>Tumorzentrum Berlin-Buch</t>
  </si>
  <si>
    <t>GKR (Gemeinsames Krebsregister der Länder)</t>
  </si>
  <si>
    <t>Onkologischer Schwerpunkt Wiesbaden</t>
  </si>
  <si>
    <t>Tumorzentrum Schwerin</t>
  </si>
  <si>
    <t>Krebsregister Niedersachsen</t>
  </si>
  <si>
    <t xml:space="preserve">Epidemiologisches Krebsregister Münster </t>
  </si>
  <si>
    <t>Tumorzentrum Kiel</t>
  </si>
  <si>
    <t>Epidemiologisches Krebsregister Baden-Württemberg</t>
  </si>
  <si>
    <t>Tumorzentrum für Klinik &amp; Praxis in Berlin</t>
  </si>
  <si>
    <t>Unbekannt</t>
  </si>
  <si>
    <t>Tumorzentrum Kassel</t>
  </si>
  <si>
    <t>Tumorzentrum Vorpommern</t>
  </si>
  <si>
    <t>Tumorzentrum Göttingen</t>
  </si>
  <si>
    <t>Epidemiologisches Krebsregister NRW</t>
  </si>
  <si>
    <t>Tumorzentrum Südharz</t>
  </si>
  <si>
    <t>Krebsregister Baden-Württemberg</t>
  </si>
  <si>
    <t>Tumorzentrum Oberfranken</t>
  </si>
  <si>
    <t>Tumorzentrum Spandau</t>
  </si>
  <si>
    <t>Tumorzentrum Hannover</t>
  </si>
  <si>
    <t>Krebsregister NRW</t>
  </si>
  <si>
    <t>Tumorzentrum Suhl</t>
  </si>
  <si>
    <t>NCT Heidelberg</t>
  </si>
  <si>
    <t>Tumorzentrum Vivantes</t>
  </si>
  <si>
    <t>Onkologischer Schwerpunkt Hamm</t>
  </si>
  <si>
    <t>Onkol. Schwerpunkt Lörrach-Rheinfelden</t>
  </si>
  <si>
    <t>Tumorzentrum Würzburg</t>
  </si>
  <si>
    <t>Onkol. Schwerpunkt Villingen-Schwenningen</t>
  </si>
  <si>
    <t>Onkologischer Schwerpunkt Göppingen</t>
  </si>
  <si>
    <t>Onkologischer Schwerpunkt Heilbronn</t>
  </si>
  <si>
    <t>Onkologischer Schwerpunkt Karlsruhe</t>
  </si>
  <si>
    <t>Onkologischer Schwerpunkt Oberschwaben</t>
  </si>
  <si>
    <t>Onkologischer Schwerpunkt Ostwürttemberg</t>
  </si>
  <si>
    <t>Onkologischer Schwerpunkt Reutlingen</t>
  </si>
  <si>
    <t>Achiever Medical System</t>
  </si>
  <si>
    <t>CARAT</t>
  </si>
  <si>
    <t>CREDOS</t>
  </si>
  <si>
    <t>GTDS</t>
  </si>
  <si>
    <t>KIS-Erweiterung</t>
  </si>
  <si>
    <t>KRAZTUR</t>
  </si>
  <si>
    <t>NUK</t>
  </si>
  <si>
    <t>OnkoNet</t>
  </si>
  <si>
    <t>Tabelle Plausibilitätsabfragen:</t>
  </si>
  <si>
    <t>inkorrekt</t>
  </si>
  <si>
    <t>nicht relevant</t>
  </si>
  <si>
    <t>Anzahl Primärfälle Malignes kutanes Melanom</t>
  </si>
  <si>
    <t>zu viele Pat im Follow Up</t>
  </si>
  <si>
    <t>zu viele Pat Keine Rückmeldungen</t>
  </si>
  <si>
    <t>zu viele Pat Tumorbedingt gestorben</t>
  </si>
  <si>
    <t>zu viele Pat Gestorben</t>
  </si>
  <si>
    <t>Kutane Lymphome und anderen seltenen, malignen Hauttumoren</t>
  </si>
  <si>
    <t>1.1</t>
  </si>
  <si>
    <t>1.2</t>
  </si>
  <si>
    <t>1.3</t>
  </si>
  <si>
    <t>Datendefizite Matrix</t>
  </si>
  <si>
    <t>Kennzahlenbogen - Analyseprotokoll Datendefizite Haut</t>
  </si>
  <si>
    <t>Matrix - Ergebnisqualität (Malignes kutanes Melanom)</t>
  </si>
  <si>
    <t>Matrix - Analyseprotokoll Datendefizite (Malignes kutanes Melanom)</t>
  </si>
  <si>
    <t>-----</t>
  </si>
  <si>
    <t>Spalte/ Zelle</t>
  </si>
  <si>
    <t xml:space="preserve">leere Zellen  </t>
  </si>
  <si>
    <t>OAS auffällig niedrig oder hoch</t>
  </si>
  <si>
    <t>DFS auffällig niedrig oder hoch</t>
  </si>
  <si>
    <t xml:space="preserve">   </t>
  </si>
  <si>
    <t>IIIC</t>
  </si>
  <si>
    <t xml:space="preserve">Spalte D </t>
  </si>
  <si>
    <t>Geringe Follow-Up Quote der Nachsorgejahre</t>
  </si>
  <si>
    <t>geringe Follow-Up Quote der Nachsorgejahre</t>
  </si>
  <si>
    <t xml:space="preserve">                     Erstelldatum</t>
  </si>
  <si>
    <t>Nicht ausgefüllte Zellen von relevanten Nachsorgejahren</t>
  </si>
  <si>
    <t>Alle relevanten Nachsorgejahre sind zu bearbeiten, abhängig vom Datum der Erstzertifizierung</t>
  </si>
  <si>
    <t>D &lt; 5</t>
  </si>
  <si>
    <t>geringe Follow-Up Quote</t>
  </si>
  <si>
    <t>durchschnittliche Follow-Up Quote &lt; 60%</t>
  </si>
  <si>
    <t>durchschnittliche Follow-Up Quote &gt; 95%</t>
  </si>
  <si>
    <t>Kennzahldefinition</t>
  </si>
  <si>
    <t>Für OAS sind keine Plausibilitätsabfragen hinterlegt, dies liegt daran, dass die einzelnen Kollektive der Kohortenjahre in der Regel zu wenige Patienten umfassen</t>
  </si>
  <si>
    <t>Ansprechpartner</t>
  </si>
  <si>
    <t>Achieva</t>
  </si>
  <si>
    <t>c37.CancerCenter</t>
  </si>
  <si>
    <t>H.I.T.</t>
  </si>
  <si>
    <t>IndivuNET</t>
  </si>
  <si>
    <t>Kolorekt</t>
  </si>
  <si>
    <t>Medbrix</t>
  </si>
  <si>
    <t>MR-TU-DO</t>
  </si>
  <si>
    <t>Oncolution</t>
  </si>
  <si>
    <t>onkodok (XAXOA)</t>
  </si>
  <si>
    <t>OnkoManager</t>
  </si>
  <si>
    <t>Onkomedia</t>
  </si>
  <si>
    <t>online Dokumentation IDZB</t>
  </si>
  <si>
    <t>Tudok (Tumorzentrum Regensburg)</t>
  </si>
  <si>
    <t>WDC-Kolonakte</t>
  </si>
  <si>
    <t>Plausi unklar</t>
  </si>
  <si>
    <t>Daten-qualität
1), 2), 3)</t>
  </si>
  <si>
    <t>relevante Nachsorgejahre nicht / unvollständig bearbeitet</t>
  </si>
  <si>
    <t>Allgemeine Feststellungen</t>
  </si>
  <si>
    <t>Allgemeine Hinweise</t>
  </si>
  <si>
    <t>Allgemeine Abweichungen</t>
  </si>
  <si>
    <t>Feststellung</t>
  </si>
  <si>
    <t>Hinweis</t>
  </si>
  <si>
    <t>Abweichung</t>
  </si>
  <si>
    <t>Datenverifizierung_ID</t>
  </si>
  <si>
    <t>ID: a</t>
  </si>
  <si>
    <t>ID: c</t>
  </si>
  <si>
    <t>ID: b</t>
  </si>
  <si>
    <t>ID: d</t>
  </si>
  <si>
    <t>ID: e</t>
  </si>
  <si>
    <t>ID: f</t>
  </si>
  <si>
    <t>ID: i</t>
  </si>
  <si>
    <t>Sollvorgabe nicht erfüllt; durchschnittliche Follow-Up Quote &lt; 60%; ID: g</t>
  </si>
  <si>
    <t>Plausibilität unklar; durchschnittliche Follow-Up Quote &gt; 95%; ID: h</t>
  </si>
  <si>
    <t>Erläuterung hinsichtlich Datendefizit</t>
  </si>
  <si>
    <t>ID_intern</t>
  </si>
  <si>
    <t>IA</t>
  </si>
  <si>
    <t>IB</t>
  </si>
  <si>
    <t>IIA</t>
  </si>
  <si>
    <t>IIB</t>
  </si>
  <si>
    <t>IIC</t>
  </si>
  <si>
    <t>IIIA</t>
  </si>
  <si>
    <t>IIIB</t>
  </si>
  <si>
    <t>Anmerkung OnkoZert</t>
  </si>
  <si>
    <t>Bewertung Ausschuss</t>
  </si>
  <si>
    <t>Tumorzentrum Ostsachsen</t>
  </si>
  <si>
    <t>Tumorzentrum Weser-Ems</t>
  </si>
  <si>
    <t>QuaDoSta</t>
  </si>
  <si>
    <t>KN NR.</t>
  </si>
  <si>
    <t xml:space="preserve">Für Übertragung in Datendefizite_KB:
</t>
  </si>
  <si>
    <t>Alle KN leer:</t>
  </si>
  <si>
    <t>ixserv.4</t>
  </si>
  <si>
    <t>Heartsoft Tumordatenbank</t>
  </si>
  <si>
    <t>Unvollständige Jahre</t>
  </si>
  <si>
    <t xml:space="preserve">          Erstelldatum</t>
  </si>
  <si>
    <t>KN</t>
  </si>
  <si>
    <t>ambucare</t>
  </si>
  <si>
    <t>em.net</t>
  </si>
  <si>
    <t>FileTuDo</t>
  </si>
  <si>
    <t>MIQ-KRCA</t>
  </si>
  <si>
    <t>ORBIS-ODOK</t>
  </si>
  <si>
    <t>ONKOSTAR</t>
  </si>
  <si>
    <t>ONDIS</t>
  </si>
  <si>
    <t>Qualitätssicherung Kolorektalkarzinom</t>
  </si>
  <si>
    <t>SMATOS</t>
  </si>
  <si>
    <t>StuDoQ</t>
  </si>
  <si>
    <t>Tumordokumentation des Instituts für Krebsepidemiologie</t>
  </si>
  <si>
    <t>KR7</t>
  </si>
  <si>
    <t>≤  3%</t>
  </si>
  <si>
    <t xml:space="preserve">Anzahl Primärfälle 
Malignes kutanes Melanom </t>
  </si>
  <si>
    <t>G</t>
  </si>
  <si>
    <t>K</t>
  </si>
  <si>
    <t>N</t>
  </si>
  <si>
    <t>P</t>
  </si>
  <si>
    <t>Q</t>
  </si>
  <si>
    <t>T</t>
  </si>
  <si>
    <t>U</t>
  </si>
  <si>
    <t>X</t>
  </si>
  <si>
    <t xml:space="preserve">                               Erstelldatum</t>
  </si>
  <si>
    <t>Datum Erstzertifizierung</t>
  </si>
  <si>
    <t>Spalte S</t>
  </si>
  <si>
    <t xml:space="preserve">Werte Spalte S "Patienten mit aktueller Follow-Up Meldung" müssen kleiner gleich sein als Spalte D </t>
  </si>
  <si>
    <t xml:space="preserve">Werte Spalte T "Keine Rückmeldung" müssen kleiner gleich sein als Spalte D </t>
  </si>
  <si>
    <t xml:space="preserve">Werte Spalte W "Tumorbedingt gestorben" müssen kleiner sein als Spalte S </t>
  </si>
  <si>
    <t xml:space="preserve">Werte Spalte X "Gestorben (Todesursache unbekannt bzw. nicht tumorbedingt)" müssen kleiner sein als Spalte S </t>
  </si>
  <si>
    <t>Krebsregister Schweiz</t>
  </si>
  <si>
    <t>Krebsregister Österreich</t>
  </si>
  <si>
    <t xml:space="preserve">     </t>
  </si>
  <si>
    <t xml:space="preserve"> </t>
  </si>
  <si>
    <t>XML-OncoBox</t>
  </si>
  <si>
    <t>Krebsregister Italien</t>
  </si>
  <si>
    <t>MaDoS</t>
  </si>
  <si>
    <t>UCC-TDS (Tumorzentrum Dresden)</t>
  </si>
  <si>
    <t>Kutane Lymphome und andere seltene, maligne Hauttumoren (Angiosarkom, Merkel, DFSP usw.)</t>
  </si>
  <si>
    <t>Krebsregister gemäß KFRG noch nicht benannt</t>
  </si>
  <si>
    <t>≤ 3%</t>
  </si>
  <si>
    <t>Invasive Maligne Melanome</t>
  </si>
  <si>
    <t>Zentrumspatienten = 5a) + 6a) + 7)</t>
  </si>
  <si>
    <t>OncoBox</t>
  </si>
  <si>
    <t>5. a) Pat. mit Primärerkrankung</t>
  </si>
  <si>
    <t>b) Anzahl der Fälle bei Primärerkrankung</t>
  </si>
  <si>
    <t xml:space="preserve">6. a) Pat. mit Zweit-/Dritt-Melanom andere Lokalisation </t>
  </si>
  <si>
    <t>b) Anzahl der Fälle bei Zweit/Dritt-Melanom</t>
  </si>
  <si>
    <t xml:space="preserve">7. Pat. mit Stadienshift/Rezidive </t>
  </si>
  <si>
    <t>Optional: 8. Pat. mit andauernder Therapie</t>
  </si>
  <si>
    <t>Optional: 9. Pat. in Nachsorge</t>
  </si>
  <si>
    <t>Ausnahme</t>
  </si>
  <si>
    <t>Zusammenarbeit mit KFRG-Krebsregister</t>
  </si>
  <si>
    <r>
      <t>Primärdiagnose</t>
    </r>
    <r>
      <rPr>
        <b/>
        <vertAlign val="superscript"/>
        <sz val="9"/>
        <rFont val="Arial"/>
        <family val="2"/>
      </rPr>
      <t>1)</t>
    </r>
  </si>
  <si>
    <r>
      <t xml:space="preserve">Auswertungen </t>
    </r>
    <r>
      <rPr>
        <b/>
        <vertAlign val="superscript"/>
        <sz val="9"/>
        <rFont val="Arial"/>
        <family val="2"/>
      </rPr>
      <t>4)</t>
    </r>
  </si>
  <si>
    <r>
      <t xml:space="preserve">Patienten mit aktueller 
Follow-Up-Meldung </t>
    </r>
    <r>
      <rPr>
        <vertAlign val="superscript"/>
        <sz val="9"/>
        <rFont val="Arial"/>
        <family val="2"/>
      </rPr>
      <t>2)</t>
    </r>
  </si>
  <si>
    <r>
      <t xml:space="preserve">Tumorbedingt gestorben </t>
    </r>
    <r>
      <rPr>
        <vertAlign val="superscript"/>
        <sz val="9"/>
        <rFont val="Arial"/>
        <family val="2"/>
      </rPr>
      <t>3)</t>
    </r>
  </si>
  <si>
    <r>
      <t xml:space="preserve">Gestorben (Todesursache 
unbekannt bzw. nicht tumorbedingt) </t>
    </r>
    <r>
      <rPr>
        <vertAlign val="superscript"/>
        <sz val="9"/>
        <rFont val="Arial"/>
        <family val="2"/>
      </rPr>
      <t>3)</t>
    </r>
  </si>
  <si>
    <t>Primärfallpatienten MM = 5a) + 6a)</t>
  </si>
  <si>
    <t>Alle Patienten MM (mit optional) =  5a) + 6a) + 7) + 8) + 9)</t>
  </si>
  <si>
    <t>MADOS 4</t>
  </si>
  <si>
    <t>HAUT
mit Primärtumor</t>
  </si>
  <si>
    <t>HAUT
ohne Primär-tumor</t>
  </si>
  <si>
    <t>nicht  zuzuordnen (z.B.: pTx)</t>
  </si>
  <si>
    <t>IIIB/IIIC</t>
  </si>
  <si>
    <t>nicht zuzu-ordnen (z.B.: pTx)</t>
  </si>
  <si>
    <t>ohne Primärtumor - IV</t>
  </si>
  <si>
    <t>ohne Primärtumor - IIIB/IIIC</t>
  </si>
  <si>
    <t>13</t>
  </si>
  <si>
    <t>Summe Plausibilität unklar</t>
  </si>
  <si>
    <t>Adjumed</t>
  </si>
  <si>
    <t>CaOnkoDok (Eigenentwicklung)</t>
  </si>
  <si>
    <t>Clinic WinData</t>
  </si>
  <si>
    <t>ODSeasy / ODSeasyNet</t>
  </si>
  <si>
    <t>Tumorregister München (TRM)</t>
  </si>
  <si>
    <t>Eigenentwicklung auf Basis medico (Cerner)</t>
  </si>
  <si>
    <t>KoReDos</t>
  </si>
  <si>
    <r>
      <rPr>
        <sz val="8"/>
        <color theme="10"/>
        <rFont val="Arial"/>
        <family val="2"/>
      </rPr>
      <t xml:space="preserve">               </t>
    </r>
    <r>
      <rPr>
        <u/>
        <sz val="8"/>
        <color theme="10"/>
        <rFont val="Arial"/>
        <family val="2"/>
      </rPr>
      <t>https://www.onkozert.de/organ/haut/</t>
    </r>
  </si>
  <si>
    <r>
      <rPr>
        <sz val="8"/>
        <color theme="10"/>
        <rFont val="Aral"/>
      </rPr>
      <t xml:space="preserve">               </t>
    </r>
    <r>
      <rPr>
        <u/>
        <sz val="8"/>
        <color theme="10"/>
        <rFont val="Aral"/>
      </rPr>
      <t>https://www.krebsgesellschaft.de/zertdokumente.html</t>
    </r>
  </si>
  <si>
    <t>Auditjahr 2020 / Kennzahlenjahr 2019</t>
  </si>
  <si>
    <t>Uvea, Konjunktiva, Schleimhaut</t>
  </si>
  <si>
    <t>≤ 25%</t>
  </si>
  <si>
    <t>≥ 90%</t>
  </si>
  <si>
    <r>
      <t xml:space="preserve">IIID </t>
    </r>
    <r>
      <rPr>
        <vertAlign val="superscript"/>
        <sz val="9"/>
        <rFont val="Arial"/>
        <family val="2"/>
      </rPr>
      <t>6)</t>
    </r>
  </si>
  <si>
    <r>
      <t xml:space="preserve">2018 </t>
    </r>
    <r>
      <rPr>
        <vertAlign val="superscript"/>
        <sz val="9"/>
        <rFont val="Arial"/>
        <family val="2"/>
      </rPr>
      <t>5)</t>
    </r>
  </si>
  <si>
    <r>
      <t xml:space="preserve">2019 </t>
    </r>
    <r>
      <rPr>
        <vertAlign val="superscript"/>
        <sz val="9"/>
        <rFont val="Arial"/>
        <family val="2"/>
      </rPr>
      <t>5)</t>
    </r>
  </si>
  <si>
    <t>R</t>
  </si>
  <si>
    <t>V</t>
  </si>
  <si>
    <t>Y</t>
  </si>
  <si>
    <t>AA</t>
  </si>
  <si>
    <t>V28</t>
  </si>
  <si>
    <t>V21 - V23</t>
  </si>
  <si>
    <t>V28 &lt; 60%</t>
  </si>
  <si>
    <t>V &lt; 50%</t>
  </si>
  <si>
    <t>V28 &gt; 95%</t>
  </si>
  <si>
    <t xml:space="preserve">    Ø Follow-Up Quote der Jahre 2015-2017</t>
  </si>
  <si>
    <t>Follow-Up Quote der Jahre 2015-2017</t>
  </si>
  <si>
    <t>Follow-Up Quote der Jahre 2015-2017 (positive Unplausibilität)</t>
  </si>
  <si>
    <t>geringe Follow-Up Quote der Jahre 2015-2017</t>
  </si>
  <si>
    <t>zu hohe Follow-Up Quote der Jahre 2015-2017</t>
  </si>
  <si>
    <t>mit Primärtumor - IA</t>
  </si>
  <si>
    <t>mit Primärtumor - IB</t>
  </si>
  <si>
    <t>mit Primärtumor - IIA</t>
  </si>
  <si>
    <t>mit Primärtumor - IIB</t>
  </si>
  <si>
    <t>mit Primärtumor - IIC</t>
  </si>
  <si>
    <t>mit Primärtumor - IIIA</t>
  </si>
  <si>
    <t>mit Primärtumor - IIIB</t>
  </si>
  <si>
    <t>mit Primärtumor - IIIC</t>
  </si>
  <si>
    <t>mit Primärtumor - IIID</t>
  </si>
  <si>
    <t>mit Primärtumor - IV</t>
  </si>
  <si>
    <t>SHGHoncoDoc</t>
  </si>
  <si>
    <r>
      <rPr>
        <b/>
        <u/>
        <sz val="8"/>
        <color indexed="8"/>
        <rFont val="Arial"/>
        <family val="2"/>
      </rPr>
      <t xml:space="preserve">
Bearbeitungshinweise:</t>
    </r>
    <r>
      <rPr>
        <sz val="8"/>
        <color indexed="8"/>
        <rFont val="Arial"/>
        <family val="2"/>
      </rPr>
      <t xml:space="preserve">
Die verbindliche Bearbeitung der Matrix / Ergebnisqualität wurde in der Zertifizierungskommissionssitzung vom 12.05.2014 aufgehoben. Das Kriterium der „Follow-Up Quote“ besteht somit nicht mehr und ist auch nicht für den Antrag REDZYK nachzuweisen.
Für die Bewertung der Matrix gelten folgende Regelungen:
            a) Alle Patienten ab dem Folgejahr der EZ sind im Follow-Up zu berücksichtigen; alle relevanten Nachsorgejahre sind zu bearbeiten, abhängig vom Datum der Erstzertifizierung.
            b) Nachsorgejahr "relevant" (Spalte B) =&gt; Sämtliche „hellgrau“ hinterlegte Felder sollten vollständig bearbeitet werden; dies gilt auch für Nullwerte (=0).
            c) Ausnahmen sind die optional anzugebenden Felder OAS (Spalte AA). Dezimaltrennzeichen ist das Komma (nicht der Punkt). Rundung erfolgt auf zwei Nachkommastellen.
            d) Bei den „hellrot“ hinterlegten Feldern liegt eine Falscheingabe vor, diese ist zu korrigieren.
            e) Zahlen müssen manuell eingegeben werden, diese dürfen nicht kopiert werden.
            f) „Hellgrün“ hinterlegte Felder weisen auf Unplausibilitäten hin. Diese Werte sind zu analysieren und das Ergebnis ist auf dem Folgeblatt „Datendefizite_Matrix“ darzulegen.
</t>
    </r>
    <r>
      <rPr>
        <b/>
        <u/>
        <sz val="8"/>
        <color indexed="8"/>
        <rFont val="Arial"/>
        <family val="2"/>
      </rPr>
      <t xml:space="preserve">
Anmerkungen:
</t>
    </r>
    <r>
      <rPr>
        <sz val="8"/>
        <color indexed="8"/>
        <rFont val="Arial"/>
        <family val="2"/>
      </rPr>
      <t>In dieser Excel-Vorlage sind die nachfolgend skizzierten Plausibilitätsabfragen hinterlegt.
Ein Anspruch auf Vollständigkeit besteht nicht.
Von Seiten des Fachexperten können weitere Unplausibilitäten bzw. Inkorrektheiten identifiziert und im Rahmen des Auditergebnisses dargestellt werden.</t>
    </r>
  </si>
  <si>
    <t>Werte Spalte T "Patienten mit aktueller Follow-Up-Meldung" müssen kleiner gleich sein als Spalte D 
"Anzahl Primärfälle Malignes kutanes Melanom"; siehe Fußnote 2</t>
  </si>
  <si>
    <t>Werte Spalte U "Keine Rückmeldung" müssen kleiner gleich sein als Spalte D "Anzahl Primärfälle Malignes kutanes Melanom"; siehe Fußnote 2</t>
  </si>
  <si>
    <t>Werte Spalte X "Tumorbedingt gestorben" müssen kleiner gleich sein als Spalte S "Patienten mit aktueller Follow-Up-Meldung"</t>
  </si>
  <si>
    <t>Werte Spalte Y "Gestorben (Todesursache unbekannt bzw. nicht tumorbedingt)" müssen kleiner gleich sein als Spalte S "Patienten mit aktueller Follow-Up-Meldung"</t>
  </si>
  <si>
    <r>
      <t>1)</t>
    </r>
    <r>
      <rPr>
        <sz val="8"/>
        <rFont val="Arial"/>
        <family val="2"/>
      </rPr>
      <t xml:space="preserve">  Die Darstellung der Ergebnisqualität beschränkt sich im Moment auf die Primärfälle (Definition siehe Tabellenblatt "Basisdaten") </t>
    </r>
    <r>
      <rPr>
        <b/>
        <sz val="8"/>
        <rFont val="Arial"/>
        <family val="2"/>
      </rPr>
      <t>malignes kutanes Melanom!</t>
    </r>
    <r>
      <rPr>
        <sz val="8"/>
        <rFont val="Arial"/>
        <family val="2"/>
      </rPr>
      <t xml:space="preserve">
</t>
    </r>
    <r>
      <rPr>
        <vertAlign val="superscript"/>
        <sz val="8"/>
        <rFont val="Arial"/>
        <family val="2"/>
      </rPr>
      <t>2)</t>
    </r>
    <r>
      <rPr>
        <sz val="8"/>
        <rFont val="Arial"/>
        <family val="2"/>
      </rPr>
      <t xml:space="preserve">  Die Daten müssen patientenbezogen rückverfolgbar und zum Zeitpunkt der Auswertung nicht älter als 12 Monate sein. Unter Follow-Up ist Spalte T bis Y zu verstehen (Aktives Follow-Up).
</t>
    </r>
    <r>
      <rPr>
        <vertAlign val="superscript"/>
        <sz val="8"/>
        <rFont val="Arial"/>
        <family val="2"/>
      </rPr>
      <t xml:space="preserve">3) </t>
    </r>
    <r>
      <rPr>
        <sz val="8"/>
        <rFont val="Arial"/>
        <family val="2"/>
      </rPr>
      <t xml:space="preserve"> Primärfälle aus der Jahreskohorte x, die verstorben sind.
</t>
    </r>
    <r>
      <rPr>
        <vertAlign val="superscript"/>
        <sz val="8"/>
        <rFont val="Arial"/>
        <family val="2"/>
      </rPr>
      <t xml:space="preserve">4) </t>
    </r>
    <r>
      <rPr>
        <sz val="8"/>
        <rFont val="Arial"/>
        <family val="2"/>
      </rPr>
      <t xml:space="preserve"> OAS ist nicht direkt aus dieser Matrix abzuleiten und kann deshalb nach eigener Berechnung hier manuell eingetragen werden. Eine automatische Berechnung durch EXCEL erfolgt nicht.
</t>
    </r>
    <r>
      <rPr>
        <vertAlign val="superscript"/>
        <sz val="8"/>
        <rFont val="Arial"/>
        <family val="2"/>
      </rPr>
      <t>5)</t>
    </r>
    <r>
      <rPr>
        <sz val="8"/>
        <rFont val="Arial"/>
        <family val="2"/>
      </rPr>
      <t xml:space="preserve"> Ausgelöst durch die Follow-Up-Strukturen der Krebsregister (Latenzzeit Vollzähligkeit der Registrierung von Zielereignissen) ist es für das letzte und vorletzte Kalenderjahr ausreichend, die 
   aufgeschlüsselten Primärfälle (Spalte E-R) anzugeben.
</t>
    </r>
    <r>
      <rPr>
        <vertAlign val="superscript"/>
        <sz val="8"/>
        <rFont val="Arial"/>
        <family val="2"/>
      </rPr>
      <t>6)</t>
    </r>
    <r>
      <rPr>
        <sz val="8"/>
        <rFont val="Arial"/>
        <family val="2"/>
      </rPr>
      <t xml:space="preserve"> Das Stadium IIID wurde mit der 8. Auflage der TNM-Klassifikation eingeführt. Das Stadium IIID ist für die Jahre vor 2017 daher nicht relevant.
</t>
    </r>
    <r>
      <rPr>
        <vertAlign val="superscript"/>
        <sz val="8"/>
        <rFont val="Arial"/>
        <family val="2"/>
      </rPr>
      <t/>
    </r>
  </si>
  <si>
    <t>Aktualisierung: 29.11.2019</t>
  </si>
  <si>
    <t>FIltername EMAC: "Liste Reg.Nr DS" -&gt; Bitte datum bei Gültigkeit aktualisieren</t>
  </si>
  <si>
    <t>Follow-Up Quote in % 
= T / (T + U)</t>
  </si>
  <si>
    <t>Basic Data Skin</t>
  </si>
  <si>
    <t>Centre</t>
  </si>
  <si>
    <t>Clinical site</t>
  </si>
  <si>
    <t>Contact</t>
  </si>
  <si>
    <t>Not listed</t>
  </si>
  <si>
    <t>Federal state / Country</t>
  </si>
  <si>
    <t>Tumour documentation system</t>
  </si>
  <si>
    <t>Not yet available</t>
  </si>
  <si>
    <t>Afghanistan</t>
  </si>
  <si>
    <t>Albania</t>
  </si>
  <si>
    <t>Algeria</t>
  </si>
  <si>
    <t>Andorra</t>
  </si>
  <si>
    <t>Angola</t>
  </si>
  <si>
    <t>Antigua and Barbuda</t>
  </si>
  <si>
    <t>Argentina</t>
  </si>
  <si>
    <t>Armenia</t>
  </si>
  <si>
    <t>Australia</t>
  </si>
  <si>
    <t>Austria</t>
  </si>
  <si>
    <t>Azerbaijan</t>
  </si>
  <si>
    <t>Bahamas</t>
  </si>
  <si>
    <t>Bahrain</t>
  </si>
  <si>
    <t>Bangladesh</t>
  </si>
  <si>
    <t>Barbados</t>
  </si>
  <si>
    <t>Belarus</t>
  </si>
  <si>
    <t>Belgium</t>
  </si>
  <si>
    <t>Belize</t>
  </si>
  <si>
    <t>Benin</t>
  </si>
  <si>
    <t>Bhutan</t>
  </si>
  <si>
    <t>Bolivia</t>
  </si>
  <si>
    <t>Bosnia and Herzegovina</t>
  </si>
  <si>
    <t>Botswana</t>
  </si>
  <si>
    <t>Brazil</t>
  </si>
  <si>
    <t>Brunei</t>
  </si>
  <si>
    <t>Bulgaria</t>
  </si>
  <si>
    <t>Burkina Faso</t>
  </si>
  <si>
    <t>Burundi</t>
  </si>
  <si>
    <t>Cabo Verde</t>
  </si>
  <si>
    <t>Cambodia</t>
  </si>
  <si>
    <t>Cameroon</t>
  </si>
  <si>
    <t>Canada</t>
  </si>
  <si>
    <t>Central African Republic (CAR)</t>
  </si>
  <si>
    <t>Chad</t>
  </si>
  <si>
    <t>Chile</t>
  </si>
  <si>
    <t>China</t>
  </si>
  <si>
    <t>Colombia</t>
  </si>
  <si>
    <t>Comoros</t>
  </si>
  <si>
    <t>Democratic Republic of the Congo</t>
  </si>
  <si>
    <t>Republic of the Congo</t>
  </si>
  <si>
    <t>Costa Rica</t>
  </si>
  <si>
    <t>Cote d'Ivoire</t>
  </si>
  <si>
    <t>Croatia</t>
  </si>
  <si>
    <t>Cuba</t>
  </si>
  <si>
    <t>Cyprus</t>
  </si>
  <si>
    <t>Czech Republic</t>
  </si>
  <si>
    <t>Denmark</t>
  </si>
  <si>
    <t>Djibouti</t>
  </si>
  <si>
    <t>Dominica</t>
  </si>
  <si>
    <t>Dominican Republic</t>
  </si>
  <si>
    <t>Ecuador</t>
  </si>
  <si>
    <t>Egypt</t>
  </si>
  <si>
    <t>El Salvador</t>
  </si>
  <si>
    <t>Equatorial Guinea</t>
  </si>
  <si>
    <t>Eritrea</t>
  </si>
  <si>
    <t>Estonia</t>
  </si>
  <si>
    <t>Ethiopia</t>
  </si>
  <si>
    <t>Fiji</t>
  </si>
  <si>
    <t>Finland</t>
  </si>
  <si>
    <t>France</t>
  </si>
  <si>
    <t>Gabon</t>
  </si>
  <si>
    <t>Gambia</t>
  </si>
  <si>
    <t>Georgia</t>
  </si>
  <si>
    <t>Germany</t>
  </si>
  <si>
    <t>Ghana</t>
  </si>
  <si>
    <t>Greece</t>
  </si>
  <si>
    <t>Grenada</t>
  </si>
  <si>
    <t>Guatemala</t>
  </si>
  <si>
    <t>Guinea</t>
  </si>
  <si>
    <t>Guinea-Bissau</t>
  </si>
  <si>
    <t>Guyana</t>
  </si>
  <si>
    <t>Haiti</t>
  </si>
  <si>
    <t>Honduras</t>
  </si>
  <si>
    <t>Hungary</t>
  </si>
  <si>
    <t>Iceland</t>
  </si>
  <si>
    <t>India</t>
  </si>
  <si>
    <t>Indonesia</t>
  </si>
  <si>
    <t>Iran</t>
  </si>
  <si>
    <t>Iraq</t>
  </si>
  <si>
    <t>Ireland</t>
  </si>
  <si>
    <t>Israel</t>
  </si>
  <si>
    <t>Italy</t>
  </si>
  <si>
    <t>Jamaica</t>
  </si>
  <si>
    <t>Japan</t>
  </si>
  <si>
    <t>Jordan</t>
  </si>
  <si>
    <t>Kazakhstan</t>
  </si>
  <si>
    <t>Kenya</t>
  </si>
  <si>
    <t>Kiribati</t>
  </si>
  <si>
    <t>Kosovo</t>
  </si>
  <si>
    <t>Kuwait</t>
  </si>
  <si>
    <t>KyrgyzLaos</t>
  </si>
  <si>
    <t>Latvia</t>
  </si>
  <si>
    <t>Lebanon</t>
  </si>
  <si>
    <t>Lesotho</t>
  </si>
  <si>
    <t>Liberia</t>
  </si>
  <si>
    <t>Libya</t>
  </si>
  <si>
    <t>Liechtenstein</t>
  </si>
  <si>
    <t>Lithuania</t>
  </si>
  <si>
    <t>Luxembourg</t>
  </si>
  <si>
    <t>Macedonia (FYROM)</t>
  </si>
  <si>
    <t>Madagascar</t>
  </si>
  <si>
    <t>Malawi</t>
  </si>
  <si>
    <t>Malaysia</t>
  </si>
  <si>
    <t>Maldives</t>
  </si>
  <si>
    <t>Mali</t>
  </si>
  <si>
    <t>Malta</t>
  </si>
  <si>
    <t>Marshall Islands</t>
  </si>
  <si>
    <t>Mauritania</t>
  </si>
  <si>
    <t>Mauritius</t>
  </si>
  <si>
    <t>Mexico</t>
  </si>
  <si>
    <t>Micronesia</t>
  </si>
  <si>
    <t>Moldova</t>
  </si>
  <si>
    <t>Monaco</t>
  </si>
  <si>
    <t>Mongolia</t>
  </si>
  <si>
    <t>Montenegro</t>
  </si>
  <si>
    <t>Morocco</t>
  </si>
  <si>
    <t>Mozambique</t>
  </si>
  <si>
    <t>Myanmar (Burma)</t>
  </si>
  <si>
    <t>Namibia</t>
  </si>
  <si>
    <t>Nauru</t>
  </si>
  <si>
    <t>Nepal</t>
  </si>
  <si>
    <t>Netherlands</t>
  </si>
  <si>
    <t>New Zealand</t>
  </si>
  <si>
    <t>Nicaragua</t>
  </si>
  <si>
    <t>Niger</t>
  </si>
  <si>
    <t>Nigeria</t>
  </si>
  <si>
    <t>North Korea</t>
  </si>
  <si>
    <t>Norway</t>
  </si>
  <si>
    <t>Oman</t>
  </si>
  <si>
    <t>Pakistan</t>
  </si>
  <si>
    <t>Palau</t>
  </si>
  <si>
    <t>Palestine</t>
  </si>
  <si>
    <t>Panama</t>
  </si>
  <si>
    <t>Papua New Guinea</t>
  </si>
  <si>
    <t>Paraguay</t>
  </si>
  <si>
    <t>Peru</t>
  </si>
  <si>
    <t>Philippines</t>
  </si>
  <si>
    <t>Poland</t>
  </si>
  <si>
    <t>Portugal</t>
  </si>
  <si>
    <t>Qatar</t>
  </si>
  <si>
    <t>Romania</t>
  </si>
  <si>
    <t>Russia</t>
  </si>
  <si>
    <t>Rwanda</t>
  </si>
  <si>
    <t>Saint Kitts and Nevis</t>
  </si>
  <si>
    <t>Saint Lucia</t>
  </si>
  <si>
    <t>Saint Vincent and the Grenadines</t>
  </si>
  <si>
    <t>Samoa</t>
  </si>
  <si>
    <t>San Marino</t>
  </si>
  <si>
    <t>Sao Tome and Principe</t>
  </si>
  <si>
    <t>Saudi Arabia</t>
  </si>
  <si>
    <t>Senegal</t>
  </si>
  <si>
    <t>Serbia</t>
  </si>
  <si>
    <t>Seychelles</t>
  </si>
  <si>
    <t>Sierra Leone</t>
  </si>
  <si>
    <t>Singapore</t>
  </si>
  <si>
    <t>Slovakia</t>
  </si>
  <si>
    <t>Slovenia</t>
  </si>
  <si>
    <t>Solomon Islands</t>
  </si>
  <si>
    <t>Somalia</t>
  </si>
  <si>
    <t>South Africa</t>
  </si>
  <si>
    <t>South Korea</t>
  </si>
  <si>
    <t>South Sudan</t>
  </si>
  <si>
    <t>Spain</t>
  </si>
  <si>
    <t>Sri Lanka</t>
  </si>
  <si>
    <t>Sudan</t>
  </si>
  <si>
    <t>Suriname</t>
  </si>
  <si>
    <t>Swaziland</t>
  </si>
  <si>
    <t>Sweden</t>
  </si>
  <si>
    <t>Switzerland</t>
  </si>
  <si>
    <t>Syria</t>
  </si>
  <si>
    <t>Taiwan</t>
  </si>
  <si>
    <t>Tajikistan</t>
  </si>
  <si>
    <t>Tanzania</t>
  </si>
  <si>
    <t>Thailand</t>
  </si>
  <si>
    <t>Timor-Leste</t>
  </si>
  <si>
    <t>Togo</t>
  </si>
  <si>
    <t>Tonga</t>
  </si>
  <si>
    <t>Trinidad and Tobago</t>
  </si>
  <si>
    <t>Tunisia</t>
  </si>
  <si>
    <t>Turkey</t>
  </si>
  <si>
    <t>Turkmenistan</t>
  </si>
  <si>
    <t>Tuvalu</t>
  </si>
  <si>
    <t>Uganda</t>
  </si>
  <si>
    <t>Ukraine</t>
  </si>
  <si>
    <t>United Arab Emirates (UAE)</t>
  </si>
  <si>
    <t>United Kingdom (UK)</t>
  </si>
  <si>
    <t>United States of America (USA)</t>
  </si>
  <si>
    <t>Uruguay</t>
  </si>
  <si>
    <t>Uzbekistan</t>
  </si>
  <si>
    <t>Vanuatu</t>
  </si>
  <si>
    <t>Vatican City (Holy See)</t>
  </si>
  <si>
    <t>Venezuela</t>
  </si>
  <si>
    <t>Vietnam</t>
  </si>
  <si>
    <t>Yemen</t>
  </si>
  <si>
    <t>Zambia</t>
  </si>
  <si>
    <t>Zimbabwe</t>
  </si>
  <si>
    <t>In-house development (MS Excel, MS Access etc.)</t>
  </si>
  <si>
    <t xml:space="preserve">Not listed </t>
  </si>
  <si>
    <t>Unknown</t>
  </si>
  <si>
    <r>
      <rPr>
        <b/>
        <sz val="9"/>
        <rFont val="Arial"/>
        <family val="2"/>
      </rPr>
      <t>SKIN</t>
    </r>
  </si>
  <si>
    <r>
      <t>not classifi-able (e.g.: pTx)</t>
    </r>
    <r>
      <rPr>
        <b/>
        <vertAlign val="superscript"/>
        <sz val="8.5"/>
        <rFont val="Arial"/>
        <family val="2"/>
      </rPr>
      <t>4).</t>
    </r>
  </si>
  <si>
    <r>
      <rPr>
        <b/>
        <sz val="8.5"/>
        <color indexed="8"/>
        <rFont val="Arial"/>
        <family val="2"/>
      </rPr>
      <t>Total</t>
    </r>
  </si>
  <si>
    <r>
      <rPr>
        <b/>
        <sz val="9"/>
        <rFont val="Arial"/>
        <family val="2"/>
      </rPr>
      <t xml:space="preserve"> with primary tumour</t>
    </r>
  </si>
  <si>
    <r>
      <rPr>
        <b/>
        <sz val="9"/>
        <rFont val="Arial"/>
        <family val="2"/>
      </rPr>
      <t>with no primary tumour</t>
    </r>
  </si>
  <si>
    <r>
      <rPr>
        <b/>
        <sz val="8.5"/>
        <rFont val="Arial"/>
        <family val="2"/>
      </rPr>
      <t xml:space="preserve">IA </t>
    </r>
    <r>
      <rPr>
        <b/>
        <vertAlign val="superscript"/>
        <sz val="8.5"/>
        <rFont val="Arial"/>
        <family val="2"/>
      </rPr>
      <t>1)</t>
    </r>
  </si>
  <si>
    <r>
      <rPr>
        <b/>
        <sz val="8.5"/>
        <rFont val="Arial"/>
        <family val="2"/>
      </rPr>
      <t xml:space="preserve">IB </t>
    </r>
    <r>
      <rPr>
        <b/>
        <vertAlign val="superscript"/>
        <sz val="8.5"/>
        <rFont val="Arial"/>
        <family val="2"/>
      </rPr>
      <t>1)</t>
    </r>
  </si>
  <si>
    <r>
      <rPr>
        <b/>
        <sz val="8.5"/>
        <rFont val="Arial"/>
        <family val="2"/>
      </rPr>
      <t xml:space="preserve">IIA </t>
    </r>
    <r>
      <rPr>
        <b/>
        <vertAlign val="superscript"/>
        <sz val="8.5"/>
        <rFont val="Arial"/>
        <family val="2"/>
      </rPr>
      <t>1)</t>
    </r>
  </si>
  <si>
    <r>
      <rPr>
        <b/>
        <sz val="8.5"/>
        <rFont val="Arial"/>
        <family val="2"/>
      </rPr>
      <t xml:space="preserve">IIB </t>
    </r>
    <r>
      <rPr>
        <b/>
        <vertAlign val="superscript"/>
        <sz val="8.5"/>
        <rFont val="Arial"/>
        <family val="2"/>
      </rPr>
      <t>1)</t>
    </r>
  </si>
  <si>
    <r>
      <rPr>
        <b/>
        <sz val="8.5"/>
        <rFont val="Arial"/>
        <family val="2"/>
      </rPr>
      <t xml:space="preserve">IIC </t>
    </r>
    <r>
      <rPr>
        <b/>
        <vertAlign val="superscript"/>
        <sz val="8.5"/>
        <rFont val="Arial"/>
        <family val="2"/>
      </rPr>
      <t>1)</t>
    </r>
  </si>
  <si>
    <r>
      <rPr>
        <b/>
        <sz val="8.5"/>
        <rFont val="Arial"/>
        <family val="2"/>
      </rPr>
      <t xml:space="preserve">IIIA </t>
    </r>
    <r>
      <rPr>
        <b/>
        <vertAlign val="superscript"/>
        <sz val="8.5"/>
        <rFont val="Arial"/>
        <family val="2"/>
      </rPr>
      <t>1)</t>
    </r>
  </si>
  <si>
    <r>
      <rPr>
        <b/>
        <sz val="8.5"/>
        <rFont val="Arial"/>
        <family val="2"/>
      </rPr>
      <t xml:space="preserve">IIIB </t>
    </r>
    <r>
      <rPr>
        <b/>
        <vertAlign val="superscript"/>
        <sz val="8.5"/>
        <rFont val="Arial"/>
        <family val="2"/>
      </rPr>
      <t>1)</t>
    </r>
  </si>
  <si>
    <r>
      <rPr>
        <b/>
        <sz val="8.5"/>
        <rFont val="Arial"/>
        <family val="2"/>
      </rPr>
      <t xml:space="preserve">IIIC </t>
    </r>
    <r>
      <rPr>
        <b/>
        <vertAlign val="superscript"/>
        <sz val="8.5"/>
        <rFont val="Arial"/>
        <family val="2"/>
      </rPr>
      <t>1)</t>
    </r>
  </si>
  <si>
    <r>
      <rPr>
        <b/>
        <sz val="8.5"/>
        <rFont val="Arial"/>
        <family val="2"/>
      </rPr>
      <t>IIID</t>
    </r>
    <r>
      <rPr>
        <b/>
        <vertAlign val="superscript"/>
        <sz val="8.5"/>
        <rFont val="Arial"/>
        <family val="2"/>
      </rPr>
      <t xml:space="preserve"> 1)</t>
    </r>
  </si>
  <si>
    <r>
      <rPr>
        <b/>
        <sz val="8.5"/>
        <rFont val="Arial"/>
        <family val="2"/>
      </rPr>
      <t xml:space="preserve">IV </t>
    </r>
    <r>
      <rPr>
        <b/>
        <vertAlign val="superscript"/>
        <sz val="8.5"/>
        <rFont val="Arial"/>
        <family val="2"/>
      </rPr>
      <t xml:space="preserve">1) </t>
    </r>
  </si>
  <si>
    <r>
      <rPr>
        <b/>
        <sz val="8.5"/>
        <rFont val="Arial"/>
        <family val="2"/>
      </rPr>
      <t>IIIB/IIIC</t>
    </r>
    <r>
      <rPr>
        <b/>
        <vertAlign val="superscript"/>
        <sz val="8.5"/>
        <rFont val="Arial"/>
        <family val="2"/>
      </rPr>
      <t>1)</t>
    </r>
  </si>
  <si>
    <r>
      <rPr>
        <b/>
        <sz val="8.5"/>
        <rFont val="Arial"/>
        <family val="2"/>
      </rPr>
      <t>IV</t>
    </r>
    <r>
      <rPr>
        <b/>
        <vertAlign val="superscript"/>
        <sz val="8.5"/>
        <rFont val="Arial"/>
        <family val="2"/>
      </rPr>
      <t>1)</t>
    </r>
  </si>
  <si>
    <r>
      <t>Uveal, conjunctival, mucosal</t>
    </r>
    <r>
      <rPr>
        <b/>
        <vertAlign val="superscript"/>
        <sz val="8.5"/>
        <rFont val="Arial"/>
        <family val="2"/>
      </rPr>
      <t>3)</t>
    </r>
  </si>
  <si>
    <r>
      <rPr>
        <b/>
        <sz val="9"/>
        <rFont val="Arial"/>
        <family val="2"/>
      </rPr>
      <t>5.</t>
    </r>
    <r>
      <rPr>
        <vertAlign val="superscript"/>
        <sz val="9"/>
        <rFont val="Arial"/>
        <family val="2"/>
      </rPr>
      <t>2)</t>
    </r>
    <r>
      <rPr>
        <b/>
        <sz val="9"/>
        <rFont val="Arial"/>
        <family val="2"/>
      </rPr>
      <t xml:space="preserve"> a) Patients with primary disease</t>
    </r>
    <r>
      <rPr>
        <sz val="9"/>
        <rFont val="Arial"/>
        <family val="2"/>
      </rPr>
      <t xml:space="preserve">
</t>
    </r>
    <r>
      <rPr>
        <sz val="8"/>
        <rFont val="Arial"/>
        <family val="2"/>
      </rPr>
      <t>(= patients with initial diagnosis malignant melanoma)</t>
    </r>
  </si>
  <si>
    <r>
      <t xml:space="preserve">   b) Number of cases with primary disease</t>
    </r>
    <r>
      <rPr>
        <sz val="9"/>
        <rFont val="Arial"/>
        <family val="2"/>
      </rPr>
      <t xml:space="preserve">
</t>
    </r>
    <r>
      <rPr>
        <sz val="8"/>
        <rFont val="Arial"/>
        <family val="2"/>
      </rPr>
      <t>(= in the calendar year further synchronous/metachronous diagnoses of malignant melanomas at a different location, no recurrence, no stage shift)</t>
    </r>
  </si>
  <si>
    <r>
      <t>6. a) Patients with second/third melanoma at different location</t>
    </r>
    <r>
      <rPr>
        <sz val="9"/>
        <rFont val="Arial"/>
        <family val="2"/>
      </rPr>
      <t xml:space="preserve"> 
</t>
    </r>
    <r>
      <rPr>
        <sz val="8"/>
        <rFont val="Arial"/>
        <family val="2"/>
      </rPr>
      <t>(= patient already diagnosed with a malignant melanoma in a previous calendar year. Now: second/third malignant melanoma at a different site).</t>
    </r>
  </si>
  <si>
    <r>
      <t xml:space="preserve">    b) Number of cases with second/third melanoma</t>
    </r>
    <r>
      <rPr>
        <sz val="9"/>
        <rFont val="Arial"/>
        <family val="2"/>
      </rPr>
      <t xml:space="preserve">
</t>
    </r>
    <r>
      <rPr>
        <sz val="8"/>
        <rFont val="Arial"/>
        <family val="2"/>
      </rPr>
      <t>(= in the calendar year further synchronous/metachronous diagnoses of malignant melanomas at a different location, no recurrence, no stage shift)</t>
    </r>
  </si>
  <si>
    <r>
      <t xml:space="preserve">7. Patients with stage shift/recurrence </t>
    </r>
    <r>
      <rPr>
        <sz val="9"/>
        <rFont val="Arial"/>
        <family val="2"/>
      </rPr>
      <t xml:space="preserve">
</t>
    </r>
    <r>
      <rPr>
        <sz val="8"/>
        <rFont val="Arial"/>
        <family val="2"/>
      </rPr>
      <t>(= patient already diagnosed with a malignant melanoma in a previous or in the current calendar year. Now: recurrence, stage shift including new remote metastasis)</t>
    </r>
  </si>
  <si>
    <t>Optional:
8. Patients with ongoing therapy
(= patients with ongoing therapy who have not already been counted in the categories 5-7 for the calendar year, counted 1x/calendar year)</t>
  </si>
  <si>
    <r>
      <t>Optional:</t>
    </r>
    <r>
      <rPr>
        <sz val="9"/>
        <color theme="0" tint="-0.499984740745262"/>
        <rFont val="Arial"/>
        <family val="2"/>
      </rPr>
      <t xml:space="preserve">
</t>
    </r>
    <r>
      <rPr>
        <b/>
        <sz val="9"/>
        <color theme="0" tint="-0.499984740745262"/>
        <rFont val="Arial"/>
        <family val="2"/>
      </rPr>
      <t>9. Patients in aftercare</t>
    </r>
    <r>
      <rPr>
        <sz val="9"/>
        <color theme="0" tint="-0.499984740745262"/>
        <rFont val="Arial"/>
        <family val="2"/>
      </rPr>
      <t xml:space="preserve">
</t>
    </r>
    <r>
      <rPr>
        <sz val="8"/>
        <color theme="0" tint="-0.499984740745262"/>
        <rFont val="Arial"/>
        <family val="2"/>
      </rPr>
      <t>(= patients who are not undergoing therapy in aftercare who have not already been counted in the categories 5-7 for the calendar year, counted 1x/calendar year)</t>
    </r>
  </si>
  <si>
    <t>Primary cases patients with malignant melanoma =5a) + 6a)</t>
  </si>
  <si>
    <r>
      <rPr>
        <b/>
        <sz val="9"/>
        <rFont val="Arial"/>
        <family val="2"/>
      </rPr>
      <t>Centre patients = 5a) + 6a) +7)</t>
    </r>
  </si>
  <si>
    <r>
      <rPr>
        <b/>
        <sz val="9"/>
        <rFont val="Arial"/>
        <family val="2"/>
      </rPr>
      <t>All patients with a malignant melanoma (with optional)</t>
    </r>
    <r>
      <rPr>
        <sz val="9"/>
        <rFont val="Arial"/>
        <family val="2"/>
      </rPr>
      <t xml:space="preserve">
</t>
    </r>
    <r>
      <rPr>
        <b/>
        <sz val="9"/>
        <rFont val="Arial"/>
        <family val="2"/>
      </rPr>
      <t>= 5a) + 6a) + 7) + 8 + 9)</t>
    </r>
  </si>
  <si>
    <t>Total primary cases</t>
  </si>
  <si>
    <r>
      <rPr>
        <b/>
        <sz val="9"/>
        <rFont val="Arial"/>
        <family val="2"/>
      </rPr>
      <t>Cutaneous lymphomas and other rare malignant skin tumours (angiosarcoma, Merkel, DFSP, etc.)</t>
    </r>
  </si>
  <si>
    <t>Number of primary cases</t>
  </si>
  <si>
    <t>Processing remarks:</t>
  </si>
  <si>
    <t>1) TNM 8 requirements:</t>
  </si>
  <si>
    <r>
      <rPr>
        <strike/>
        <sz val="8"/>
        <rFont val="Arial"/>
        <family val="2"/>
      </rPr>
      <t xml:space="preserve">
</t>
    </r>
    <r>
      <rPr>
        <sz val="8"/>
        <rFont val="Arial"/>
        <family val="2"/>
      </rPr>
      <t xml:space="preserve">Documentation examples at:  </t>
    </r>
  </si>
  <si>
    <t>or</t>
  </si>
  <si>
    <t>Some of the fields are inter-dependent. Each line should, therefore, be completely processed from left to right and continuously from top to bottom. Grey fields must be processed. The processing of the Excel template should be done with Microsoft Office 2010 or one of the later versions. Microsoft Office 2007 can be used with some constraints (e.g. information buttons are not displayed). Earlier versions of Microsoft Office 2007 are not suitable for processing the Excel template. All numbers and texts must be entered manually (not using copy/paste function; the exception are data which are entered by OncoBox). Each change to the basic data leads to a change in the Data Sheet. The document "Specifications Data Quality" sets out the basic principles of data assessment as part of the audit process. In particular details are given on how to deal with indicators where the target value is not met (download from www.onkozert.de; section Instructions).</t>
  </si>
  <si>
    <t>Date recorded</t>
  </si>
  <si>
    <t>Date first certification</t>
  </si>
  <si>
    <t>Indicator year</t>
  </si>
  <si>
    <t xml:space="preserve">Reg.-No. </t>
  </si>
  <si>
    <t>Reg.-No.</t>
  </si>
  <si>
    <t>Data quality indicators</t>
  </si>
  <si>
    <t>OK</t>
  </si>
  <si>
    <t>OK (Plausibility unclear)</t>
  </si>
  <si>
    <t>Target value not met</t>
  </si>
  <si>
    <t>Incorrect</t>
  </si>
  <si>
    <t>Incomplete</t>
  </si>
  <si>
    <t>Processing quality</t>
  </si>
  <si>
    <t>IN</t>
  </si>
  <si>
    <r>
      <t>Indicator</t>
    </r>
    <r>
      <rPr>
        <sz val="9"/>
        <color indexed="8"/>
        <rFont val="Arial"/>
        <family val="2"/>
      </rPr>
      <t xml:space="preserve">
</t>
    </r>
    <r>
      <rPr>
        <b/>
        <sz val="9"/>
        <color indexed="8"/>
        <rFont val="Arial"/>
        <family val="2"/>
      </rPr>
      <t>definition</t>
    </r>
  </si>
  <si>
    <t>Indicator target</t>
  </si>
  <si>
    <t>Numerator</t>
  </si>
  <si>
    <r>
      <t xml:space="preserve">Population </t>
    </r>
    <r>
      <rPr>
        <sz val="9"/>
        <color indexed="8"/>
        <rFont val="Arial"/>
        <family val="2"/>
      </rPr>
      <t xml:space="preserve">
</t>
    </r>
    <r>
      <rPr>
        <b/>
        <sz val="9"/>
        <color indexed="8"/>
        <rFont val="Arial"/>
        <family val="2"/>
      </rPr>
      <t>(= denominator)</t>
    </r>
  </si>
  <si>
    <t>Plausi unclear</t>
  </si>
  <si>
    <t>Target value</t>
  </si>
  <si>
    <t>Current value</t>
  </si>
  <si>
    <t>Data quality</t>
  </si>
  <si>
    <t>Verification Centre</t>
  </si>
  <si>
    <r>
      <t xml:space="preserve">Reasons / Cause
</t>
    </r>
    <r>
      <rPr>
        <sz val="8"/>
        <color indexed="8"/>
        <rFont val="Arial"/>
        <family val="2"/>
      </rPr>
      <t>(min. 30 characters / max. 500 characters)</t>
    </r>
  </si>
  <si>
    <r>
      <t xml:space="preserve">Action taken/planned
</t>
    </r>
    <r>
      <rPr>
        <sz val="8"/>
        <color indexed="8"/>
        <rFont val="Arial"/>
        <family val="2"/>
      </rPr>
      <t>(if reasons are plausible, no action is required)</t>
    </r>
  </si>
  <si>
    <t>Exception (Plausibility unclear)</t>
  </si>
  <si>
    <t>optional - OK</t>
  </si>
  <si>
    <t>optional - OK (Plausibility unclear)</t>
  </si>
  <si>
    <t>optional - Target value not met</t>
  </si>
  <si>
    <t>optional - incomplete</t>
  </si>
  <si>
    <t>optional - incorrect</t>
  </si>
  <si>
    <t>optional - Exception (Plausibility unclear)</t>
  </si>
  <si>
    <r>
      <t xml:space="preserve">Epithelial tumours
(excl. </t>
    </r>
    <r>
      <rPr>
        <i/>
        <sz val="8"/>
        <rFont val="Arial"/>
        <family val="2"/>
      </rPr>
      <t>in situ</t>
    </r>
    <r>
      <rPr>
        <sz val="8"/>
        <rFont val="Arial"/>
        <family val="2"/>
      </rPr>
      <t xml:space="preserve">,
</t>
    </r>
    <r>
      <rPr>
        <i/>
        <sz val="8"/>
        <rFont val="Arial"/>
        <family val="2"/>
      </rPr>
      <t>inter alia</t>
    </r>
    <r>
      <rPr>
        <sz val="8"/>
        <rFont val="Arial"/>
        <family val="2"/>
      </rPr>
      <t xml:space="preserve"> basal cell carcinoma, squamous cell carcinomas)</t>
    </r>
  </si>
  <si>
    <r>
      <rPr>
        <sz val="8"/>
        <color indexed="8"/>
        <rFont val="Arial"/>
        <family val="2"/>
      </rPr>
      <t>See target value</t>
    </r>
  </si>
  <si>
    <r>
      <rPr>
        <sz val="8"/>
        <color indexed="8"/>
        <rFont val="Arial"/>
        <family val="2"/>
      </rPr>
      <t>Primary cases
(Def. see 1.1.3)</t>
    </r>
  </si>
  <si>
    <r>
      <t xml:space="preserve">Invasive malignant melanomas
(incl. malignant uveal, conjunctival, </t>
    </r>
    <r>
      <rPr>
        <sz val="8"/>
        <rFont val="Arial"/>
        <family val="2"/>
      </rPr>
      <t xml:space="preserve">
mucosal melanomas)</t>
    </r>
  </si>
  <si>
    <t>Cutaneous lymphoma and other rare, malignant skin tumours
(angiosarcoma, Merkel cell carcinoma, DFSP, etc.)</t>
  </si>
  <si>
    <t>No target value</t>
  </si>
  <si>
    <t>Number</t>
  </si>
  <si>
    <t>Denominator</t>
  </si>
  <si>
    <t>Melanoma: 
Discussion of cases</t>
  </si>
  <si>
    <t>Patients of the denominator who were involved in a therapy deviation</t>
  </si>
  <si>
    <t>Patients of the denominator which received social services counselling in an inpatient or outpatient setting</t>
  </si>
  <si>
    <t>SNB surgeries (multiple mentioning per patient possible)</t>
  </si>
  <si>
    <t>Inclusion of as many patients as possible in studies</t>
  </si>
  <si>
    <t>Patients with a melanoma who were included in a study with an ethical vote</t>
  </si>
  <si>
    <t>Primary cases with a melanoma stages III -  IV</t>
  </si>
  <si>
    <t xml:space="preserve">Sentinel node biopsy (SNB) </t>
  </si>
  <si>
    <t>As frequently as possible, intra-operative documentation of the marked sentinel lymph node</t>
  </si>
  <si>
    <t>SNB surgeries of the denominator with sentinel lymph node confirmed intraoperatively</t>
  </si>
  <si>
    <t>See target value</t>
  </si>
  <si>
    <t>Revision surgery after secondary bleeding</t>
  </si>
  <si>
    <t>Lowest possible rate of revision surgeries after secondary bleeding</t>
  </si>
  <si>
    <t>Sum numerators
Indicators 8 + 9</t>
  </si>
  <si>
    <t>Lowest possible rate of secondary bleeding requiring revision after SNB and LAD</t>
  </si>
  <si>
    <t>Lowest possible rate of revision surgeries after post-surgical wound infections</t>
  </si>
  <si>
    <r>
      <rPr>
        <sz val="8"/>
        <color indexed="8"/>
        <rFont val="Arial"/>
        <family val="2"/>
      </rPr>
      <t xml:space="preserve">Sum numerators
Indicators 8 + 9 </t>
    </r>
  </si>
  <si>
    <t>Revision surgery after post-operative wound infections</t>
  </si>
  <si>
    <t>Melanoma:
Sentinel node biopsy</t>
  </si>
  <si>
    <t>As frequently as possible SNB in primary cases with cutaneous melanoma ≥ pT2a and with no sign of locoregional or remote metastasis</t>
  </si>
  <si>
    <t>Primary cases of the denominator where SNB is carried out</t>
  </si>
  <si>
    <t>Primary cases cutaneous melanoma with a tumour density ≥  pT2a and no sign of locoregional or remote metastasis (cN0, cM0)</t>
  </si>
  <si>
    <t>Melanoma: Safety margin (1 cm) in the case of radical excision</t>
  </si>
  <si>
    <t>Primary cases of the denominator with radical excision with a safety margin of 1 cm</t>
  </si>
  <si>
    <t>Primary cases cutaneous melonoma with a curative radical excision in case of a tumour density ≤ 2 mm</t>
  </si>
  <si>
    <t>Melanoma: Safety margin (2 cm) in the case of radical excision</t>
  </si>
  <si>
    <t>Primary cases of the denominator with radical excision with a safety margin of 2 cm</t>
  </si>
  <si>
    <t>Primary cases cutaneous melonoma with a curative radical excision in case of a tumour density &gt; 2 mm</t>
  </si>
  <si>
    <t>Melanoma: Mutation analysis for BRAF</t>
  </si>
  <si>
    <t>As frequently as possible mutation analysis for BRAF in the case of patients with cutaneous melanoma from stage III</t>
  </si>
  <si>
    <t>Primary cases of the denominator with  mutation analysis for BRAF</t>
  </si>
  <si>
    <t>Primary cases with cutaneous melanoma from stage III</t>
  </si>
  <si>
    <t>Melanoma: LDH determination</t>
  </si>
  <si>
    <t>As frequently as possible LDH determination in the case of patients with melanoma developing into stage IV</t>
  </si>
  <si>
    <t>Patients of the denominator with  LDH determination</t>
  </si>
  <si>
    <t>Primary cases and patients with a stage shift/recurrence with melanoma developing into stage IV</t>
  </si>
  <si>
    <t>1) Plausibility unclear 
In comparison to the other Centres, the indicator value given is an unusual value. The classification "plausibility unclear" does not automatically mean a negative assessment. The indicator value is to be checked for correctness because of its unusual character. In individual cases a positive indicator value, when viewed in detail, may also depict a negative care situation (e.g. surplus care). The result of this check is to be explained in more detail by the Centre in the Data Sheet "Reasons/Cause". Where appropriate, specific actions should be defined and carried out in line with the procedure "Failure to meet the target value".
2) Target value not met
The relevant indicators are to be analysed. The result is to be documented in the spreadsheet Data Sheet (DS). The document "Specifications Data Quality" contains more detailed information about this.
3) Incomplete
If any indicators have the status "incomplete", then they are either to be supplied at a later stage or a clear statement is to be made about the possibility of future presentation ("incomplete indicators" always constitute a potential deviation).</t>
  </si>
  <si>
    <t>Indicator Sheet Skin</t>
  </si>
  <si>
    <t>CR / GL</t>
  </si>
  <si>
    <t>1.4</t>
  </si>
  <si>
    <t>Patients with stage shift / recurrence</t>
  </si>
  <si>
    <t>Guideline Melanoma QI</t>
  </si>
  <si>
    <t>Presentation of all cases of the denominator in the tumour board</t>
  </si>
  <si>
    <t>Patients of the denominator who were presented in the tumour board</t>
  </si>
  <si>
    <t>Patients with stage shift / recurrence
and primary cases with extracutaneous melanoma</t>
  </si>
  <si>
    <t>Melanoma:
Therapy deviation from recommendation tumour board</t>
  </si>
  <si>
    <t>Therapy deviation as rarely as possible from the tumour board recommendation</t>
  </si>
  <si>
    <r>
      <t xml:space="preserve">As frequently as possible a safety margin of 1 cm in the case of curative radical excision of a cutaneous melanoma with a tumour density of </t>
    </r>
    <r>
      <rPr>
        <sz val="8"/>
        <rFont val="Calibri"/>
        <family val="2"/>
      </rPr>
      <t>≤</t>
    </r>
    <r>
      <rPr>
        <sz val="8"/>
        <rFont val="Arial"/>
        <family val="2"/>
      </rPr>
      <t xml:space="preserve"> 2 mm</t>
    </r>
  </si>
  <si>
    <r>
      <t xml:space="preserve">As frequently as possible a safety margin of 2 cm in the case of curative radical excision of a cutaneous melanoma with a tumour density of </t>
    </r>
    <r>
      <rPr>
        <sz val="8"/>
        <rFont val="Calibri"/>
        <family val="2"/>
      </rPr>
      <t>&gt;</t>
    </r>
    <r>
      <rPr>
        <sz val="8"/>
        <rFont val="Arial"/>
        <family val="2"/>
      </rPr>
      <t xml:space="preserve"> 2 mm</t>
    </r>
  </si>
  <si>
    <t>&lt; 80%</t>
  </si>
  <si>
    <t>Primary cases 
( = Indicator 1.2) + patients with stage shift / recurrence (=basic data R34)</t>
  </si>
  <si>
    <t>Note:</t>
  </si>
  <si>
    <t xml:space="preserve">For reasons of easy readability, the term “patient” expressly covers all gender attributions (female, male, other). </t>
  </si>
  <si>
    <t>Plausible</t>
  </si>
  <si>
    <t>Surgical interventions with safety margin defined in the guideline
(= malignant melanomas, Merkel cell carcinomas, sarcomas and other rare malignant skin tumours</t>
  </si>
  <si>
    <t>Surgical interventions with safety margin in primary cases ( = malignant melanomas, Merkel cell carcinomas, sarcomas and other rare malignant skin tumours</t>
  </si>
  <si>
    <t>Surgical interventions with histological margin control in primary cases 
(= epithelial tumours)</t>
  </si>
  <si>
    <t>Plausibility unclear</t>
  </si>
  <si>
    <t xml:space="preserve">                    Target value not met</t>
  </si>
  <si>
    <r>
      <rPr>
        <b/>
        <u/>
        <sz val="8"/>
        <color indexed="8"/>
        <rFont val="Arial"/>
        <family val="2"/>
      </rPr>
      <t>Processing remarks:</t>
    </r>
    <r>
      <rPr>
        <sz val="8"/>
        <color indexed="8"/>
        <rFont val="Arial"/>
        <family val="2"/>
      </rPr>
      <t xml:space="preserve">
The respective entry or change "number/numerator/denominator" (dotted fields) is only possible in the spreadsheet "Basic Data", carry-over is automatic.
The numerator is always a subset of the denominator (exception: Indicator 6 - Melanoma: share of study patients)</t>
    </r>
  </si>
  <si>
    <t>&lt; 15%</t>
  </si>
  <si>
    <t xml:space="preserve">                    OK</t>
  </si>
  <si>
    <t xml:space="preserve">                    Erroneous</t>
  </si>
  <si>
    <t>Adequate rate of counselling from social services</t>
  </si>
  <si>
    <t>a</t>
  </si>
  <si>
    <t>b</t>
  </si>
  <si>
    <t>Primary cases melanoma stage IIB - IV</t>
  </si>
  <si>
    <t xml:space="preserve">Psycho-oncological distress screening </t>
  </si>
  <si>
    <t>Adequate rate of psycho-oncological distress screening</t>
  </si>
  <si>
    <t>Patients of the denominator who were psycho-oncologically screened</t>
  </si>
  <si>
    <t>Primary cases melanoma stage IIB - IV + patients with stage shift/recurrence</t>
  </si>
  <si>
    <t>≥ 65%</t>
  </si>
  <si>
    <t>2a</t>
  </si>
  <si>
    <t>2b</t>
  </si>
  <si>
    <t xml:space="preserve">Melanoma: 
Social service counselling </t>
  </si>
  <si>
    <t xml:space="preserve">Melanoma:
Patients enrolled in a study </t>
  </si>
  <si>
    <t>*OPS-Codes 5-893 correspondance to OPS (1) surgical wound debridement and removal of affected tissue from the skin and subcutis</t>
  </si>
  <si>
    <t>Revision surgery (OPS: 5-983*) because of intra- or post-operative secondary bleeding (T81.0) after surgeries of the denominator</t>
  </si>
  <si>
    <t>Revision surgery (OPS: 5-893*) because of post-operative secondary bleeding (T81.0) after surgeries of the denominator</t>
  </si>
  <si>
    <t>Revision surgery (OPS: 5-893*) because of post-operative wound infections (T81.4) after surgeries of the denominator</t>
  </si>
  <si>
    <t>Patients with stage shift / recurrence
and primary cases with extracutaneous melanoma which were presented in the tumour board
(= numerator Indicator 2a)</t>
  </si>
  <si>
    <t xml:space="preserve">SNB surgeries 
( = denominator indicator 7) +  therapeutic LADs for stages III (multiple mentioning per patient possible) </t>
  </si>
  <si>
    <t>Institution identification (II) number</t>
  </si>
  <si>
    <t>Clinical sites number</t>
  </si>
  <si>
    <t>Marvin</t>
  </si>
  <si>
    <t xml:space="preserve">4
</t>
  </si>
  <si>
    <t>Name der Studie</t>
  </si>
  <si>
    <t>interventionell</t>
  </si>
  <si>
    <t>Verantwortlicher Kooperationspartner</t>
  </si>
  <si>
    <t>im eigenen Zentrum in eine Studie eingeschlossen wurden</t>
  </si>
  <si>
    <t>von anderen Zentren/ Kliniken in eine Studie im eigenen Zentrum eingeschlossen wurden</t>
  </si>
  <si>
    <t>in anderen Zentren/ Kliniken in eine Studie eingeschlossen wurden</t>
  </si>
  <si>
    <t>am eigenen Standort in eine Studie eingeschlossen wurden (obligat für alle LZ)</t>
  </si>
  <si>
    <t xml:space="preserve">an einem anderen Standort des eigenen Zentrums in eine Studie eingeschlossen wurden (obligat für mehrst. LZ)  </t>
  </si>
  <si>
    <t>von anderen Zentren/ Kliniken in eine eigene Studie eingeschlossen wurden (fakultativ)</t>
  </si>
  <si>
    <t>in anderen Zentren/ Kliniken in eine Studie eingeschlossen wurden (fakultativ)</t>
  </si>
  <si>
    <t>Art der Studie interventionell</t>
  </si>
  <si>
    <t>Art der Studie nicht interventionell</t>
  </si>
  <si>
    <t>Anzahl Zentrumspat. im Kennzahlenjahr rekurtiert</t>
  </si>
  <si>
    <t>Anzahl eingeschlossene Pat. im Kennzahlenjahr</t>
  </si>
  <si>
    <t>List of studies on malignant melanoma</t>
  </si>
  <si>
    <t xml:space="preserve">                Total:</t>
  </si>
  <si>
    <t>Responsible co-operation partner</t>
  </si>
  <si>
    <t>Name of the study</t>
  </si>
  <si>
    <t>Study type</t>
  </si>
  <si>
    <t>interventional</t>
  </si>
  <si>
    <t>non-interventional</t>
  </si>
  <si>
    <t xml:space="preserve">nicht interventionell </t>
  </si>
  <si>
    <t>List of studies on epithelial tumours, cutaneous lymphomas and other rare malignant skin tumours</t>
  </si>
  <si>
    <t xml:space="preserve">                                                         Summe: </t>
  </si>
  <si>
    <t>Table of named SNB surgeons</t>
  </si>
  <si>
    <t>Title, Surname, First Name</t>
  </si>
  <si>
    <t>Specialisation</t>
  </si>
  <si>
    <t>Number of SNB-surgeries
in the indicator year</t>
  </si>
  <si>
    <t>Number of neck dissections</t>
  </si>
  <si>
    <t xml:space="preserve">Guideline Melanoma QI
</t>
  </si>
  <si>
    <r>
      <rPr>
        <u/>
        <sz val="8"/>
        <rFont val="Arial"/>
        <family val="2"/>
      </rPr>
      <t>Please note:</t>
    </r>
    <r>
      <rPr>
        <sz val="8"/>
        <rFont val="Arial"/>
        <family val="2"/>
      </rPr>
      <t xml:space="preserve"> If the surgeons did not perform any operations during the period under review, enter ‘0’.</t>
    </r>
  </si>
  <si>
    <t>Annex CR Version M1.1  (Audit year 2026 / Indicator year 2025)</t>
  </si>
  <si>
    <t>D-Flow Onco (vormals OncoAssist)</t>
  </si>
  <si>
    <t>Stand: 13.08.2025</t>
  </si>
  <si>
    <r>
      <t>Invasive malignant melanomas</t>
    </r>
    <r>
      <rPr>
        <b/>
        <vertAlign val="superscript"/>
        <sz val="10"/>
        <color rgb="FF000000"/>
        <rFont val="Arial"/>
        <family val="2"/>
      </rPr>
      <t>5)</t>
    </r>
  </si>
  <si>
    <r>
      <t>Epithelial tumours (excluding in situ)</t>
    </r>
    <r>
      <rPr>
        <b/>
        <vertAlign val="superscript"/>
        <sz val="9"/>
        <rFont val="Arial"/>
        <family val="2"/>
      </rPr>
      <t>5)</t>
    </r>
  </si>
  <si>
    <t xml:space="preserve">
2) The table begins with 5 to avoid any confusion with tumour stages.
3) Patients with a malignant uveal, conjunctival, choroidal or mucosal malignoma were only counted for column P. No double entries.
4) Tx = tumour cannot be assessed.
5) The ICD codes that are recognised as primary cases can be found in the ICD-List spreadsheet.</t>
  </si>
  <si>
    <t>The data collection form is based on the TNM - Classification of Malignant Tumours, 8th edition 2017 as well as the ICD classification ICD-10-GM 2025 (BfARM) and the OPS classification OPS 2025 (BfARM).</t>
  </si>
  <si>
    <t>Name</t>
  </si>
  <si>
    <t>C44</t>
  </si>
  <si>
    <t xml:space="preserve">M8030/3 </t>
  </si>
  <si>
    <t xml:space="preserve">M8031/3 </t>
  </si>
  <si>
    <t xml:space="preserve">M8032/3 </t>
  </si>
  <si>
    <t xml:space="preserve">M8035/3 </t>
  </si>
  <si>
    <t>M8050/3</t>
  </si>
  <si>
    <t xml:space="preserve">M8051/3 </t>
  </si>
  <si>
    <t xml:space="preserve">M8052/3 </t>
  </si>
  <si>
    <t xml:space="preserve">M8070/3 </t>
  </si>
  <si>
    <t xml:space="preserve">M8071/3 </t>
  </si>
  <si>
    <t xml:space="preserve">M8072/3 </t>
  </si>
  <si>
    <t xml:space="preserve">M8073/3 </t>
  </si>
  <si>
    <t>M8074/3</t>
  </si>
  <si>
    <t>M8075/3</t>
  </si>
  <si>
    <t xml:space="preserve">M8076/3 </t>
  </si>
  <si>
    <t xml:space="preserve">M8078/3 </t>
  </si>
  <si>
    <t xml:space="preserve">M8082/3 </t>
  </si>
  <si>
    <t xml:space="preserve">M8083/3 </t>
  </si>
  <si>
    <t xml:space="preserve">M8084/3 </t>
  </si>
  <si>
    <t xml:space="preserve">M8140/3 </t>
  </si>
  <si>
    <t xml:space="preserve">M8200/3 </t>
  </si>
  <si>
    <t xml:space="preserve">M8230/3 </t>
  </si>
  <si>
    <t xml:space="preserve">M8246/3 </t>
  </si>
  <si>
    <t xml:space="preserve">M8247/3 </t>
  </si>
  <si>
    <t>M8390/3</t>
  </si>
  <si>
    <t xml:space="preserve">M8400/3 </t>
  </si>
  <si>
    <t xml:space="preserve">M8402/3 </t>
  </si>
  <si>
    <t xml:space="preserve">M8403/3 </t>
  </si>
  <si>
    <t xml:space="preserve">C44 </t>
  </si>
  <si>
    <t>M8407/3</t>
  </si>
  <si>
    <t xml:space="preserve">M8409/3 </t>
  </si>
  <si>
    <t xml:space="preserve">M8410/3 </t>
  </si>
  <si>
    <t xml:space="preserve">M8480/3 </t>
  </si>
  <si>
    <t>M8542/3</t>
  </si>
  <si>
    <t>M8560/3</t>
  </si>
  <si>
    <t xml:space="preserve">M8800/3 </t>
  </si>
  <si>
    <t>M8801/3</t>
  </si>
  <si>
    <t>M8802/3</t>
  </si>
  <si>
    <t xml:space="preserve">M8804/3 </t>
  </si>
  <si>
    <t>M8810/3</t>
  </si>
  <si>
    <t>M8811/3</t>
  </si>
  <si>
    <t xml:space="preserve">M8814/3 </t>
  </si>
  <si>
    <t xml:space="preserve">M8825/3 </t>
  </si>
  <si>
    <t>M8830/1</t>
  </si>
  <si>
    <t>M8832/1</t>
  </si>
  <si>
    <t>Dermatofibrosarcoma protuberans</t>
  </si>
  <si>
    <t>M8832/3</t>
  </si>
  <si>
    <t>M8854/3</t>
  </si>
  <si>
    <t xml:space="preserve">M8858/3 </t>
  </si>
  <si>
    <t>M8890/3</t>
  </si>
  <si>
    <t xml:space="preserve">M8940/3 </t>
  </si>
  <si>
    <t xml:space="preserve">M9044/3 </t>
  </si>
  <si>
    <t>M9120/3</t>
  </si>
  <si>
    <t xml:space="preserve">M9133/3 </t>
  </si>
  <si>
    <t>M9140/3</t>
  </si>
  <si>
    <t xml:space="preserve">M9364/3 </t>
  </si>
  <si>
    <t xml:space="preserve">M9540/3 </t>
  </si>
  <si>
    <t>M9561/3</t>
  </si>
  <si>
    <t xml:space="preserve">M9580/3 </t>
  </si>
  <si>
    <t>M9597/3</t>
  </si>
  <si>
    <t>M9680/3</t>
  </si>
  <si>
    <t>M9699/3</t>
  </si>
  <si>
    <t>M9700/3</t>
  </si>
  <si>
    <t>Mycosis fungoides</t>
  </si>
  <si>
    <t>M9709/3</t>
  </si>
  <si>
    <t>M9718/1</t>
  </si>
  <si>
    <t>M9718/3</t>
  </si>
  <si>
    <t>Primary cutaneous CD30-positive T-cell proliferation
Primary cutaneous anaplastic large cell lymphoma of the skin</t>
  </si>
  <si>
    <t xml:space="preserve">Primary cutaneous CD30-positive T-cell proliferation
Lymphomatoide Papulose </t>
  </si>
  <si>
    <t>Cutaneous T-cell lymphoma, unspecified</t>
  </si>
  <si>
    <t>Marginal cell lymphoma</t>
  </si>
  <si>
    <t>Malignant lymphoma, large B-cell, diffuse, NOS</t>
  </si>
  <si>
    <t>Cutaneous follicular centre lymphoma</t>
  </si>
  <si>
    <t>Malignant granular cell tumour</t>
  </si>
  <si>
    <t>Malignant peripheral nerve sheath tumour with rhabdomyoblastic differentiation, malignant trition tumour, MPNST</t>
  </si>
  <si>
    <t>Malignant peripheral nerve sheath tumour, MPNST</t>
  </si>
  <si>
    <t>Ewings sarcoma, peripheral neuroectodermal tumour</t>
  </si>
  <si>
    <t>Kaposi sarcoma</t>
  </si>
  <si>
    <t>Epithelioid haemangioendothelioma</t>
  </si>
  <si>
    <t>Cutaneous angiosarcoma</t>
  </si>
  <si>
    <t>Clear cell sarcoma</t>
  </si>
  <si>
    <t>Malignant mixed tumour</t>
  </si>
  <si>
    <t>Leiomyosarcoma</t>
  </si>
  <si>
    <t>Undifferentiated liposarcoma</t>
  </si>
  <si>
    <t>Pleomorphic liposarcoma</t>
  </si>
  <si>
    <t>Dermatofibrosarcoma protuberans, fibrosarcomatous</t>
  </si>
  <si>
    <t>Atypical fibroxanthoma</t>
  </si>
  <si>
    <t>Myofibroblastic sarcoma</t>
  </si>
  <si>
    <t>Infantile fibrosarcoma</t>
  </si>
  <si>
    <t>Myxofibrosarcoma</t>
  </si>
  <si>
    <t>Fibrosarcoma, unspecified</t>
  </si>
  <si>
    <t>Epithelioid sarcoma</t>
  </si>
  <si>
    <t>Dermal pleomorphic sarcoma</t>
  </si>
  <si>
    <t>Spindle cell sarcoma</t>
  </si>
  <si>
    <t>Sarcoma, unspecified</t>
  </si>
  <si>
    <t>Adenosquamous carcinoma of the skin, squamoid eccrine ductal carcinoma</t>
  </si>
  <si>
    <t>Paget disease, extramammary</t>
  </si>
  <si>
    <t>Muscinous carcinoma of the skin</t>
  </si>
  <si>
    <t>Sebaceous gland carcinoma</t>
  </si>
  <si>
    <t>Porocarcinoma</t>
  </si>
  <si>
    <t>Microcystic carcinoma of skin adnexa</t>
  </si>
  <si>
    <t>Spiradenocarcinoma</t>
  </si>
  <si>
    <t>Hidradenocarcinoma</t>
  </si>
  <si>
    <t>Sweat gland adenocarcinoma</t>
  </si>
  <si>
    <t>Adnexal adenocarcinoma NOS, sweat gland carcinoma, eccrine carcinoma</t>
  </si>
  <si>
    <t>Merkel cell carcinoma</t>
  </si>
  <si>
    <t>Neuroendocrine carcinoma, unspecified</t>
  </si>
  <si>
    <t>Solid carcinoma, unspecified</t>
  </si>
  <si>
    <t>Adenoid cystic carcinoma</t>
  </si>
  <si>
    <t>Adenocarcinoma, unspecified</t>
  </si>
  <si>
    <t>Clear cell squamous cell carcinoma</t>
  </si>
  <si>
    <t>Basaloid squamous cell carcinoma</t>
  </si>
  <si>
    <t>Lymphoepithelial carcinoma</t>
  </si>
  <si>
    <t>Squamous cell carcinoma with keratinisation</t>
  </si>
  <si>
    <t>Microinvasive squamous cell carcinoma</t>
  </si>
  <si>
    <t>Adenoid squamous cell carcinoma/acantholytic squamous cell carcinoma</t>
  </si>
  <si>
    <t>Spindle cell squamous cell carcinoma/sarcomatous squamous cell carcinoma</t>
  </si>
  <si>
    <t>Small cell non-keratinising squamous cell carcinoma</t>
  </si>
  <si>
    <t>Large cell non-keratinising squamous cell carcinoma, unspecified</t>
  </si>
  <si>
    <t>Keratinising squamous cell carcinoma, unspecified/keratoacanthoma</t>
  </si>
  <si>
    <t>Squamous cell carcinoma, unspecified</t>
  </si>
  <si>
    <t>Papillary squamous cell carcinoma</t>
  </si>
  <si>
    <t>Verrucous squamous cell carcinoma</t>
  </si>
  <si>
    <t>Papillary carcinoma, unspecified</t>
  </si>
  <si>
    <t>Carcinoma with osteoclast-like giant cells</t>
  </si>
  <si>
    <t>Spindle cell carcinoma, unspecified</t>
  </si>
  <si>
    <t>Giant cell carcinoma</t>
  </si>
  <si>
    <t>Giant cell and spindle cell carcinoma</t>
  </si>
  <si>
    <t>ICD-O-3 morphology</t>
  </si>
  <si>
    <t>ICD-O-3 topography</t>
  </si>
  <si>
    <t>The following codes can be counted as primary cases:</t>
  </si>
  <si>
    <t>Primary cases Skin</t>
  </si>
  <si>
    <r>
      <rPr>
        <u/>
        <sz val="8"/>
        <color theme="1"/>
        <rFont val="Arial"/>
        <family val="2"/>
      </rPr>
      <t>Please note:</t>
    </r>
    <r>
      <rPr>
        <sz val="8"/>
        <color theme="1"/>
        <rFont val="Arial"/>
        <family val="2"/>
      </rPr>
      <t xml:space="preserve"> Study patients can be counted for two centres, provided that the sending centre itself conducts at least one study for patients of the skin cancer centre.</t>
    </r>
  </si>
  <si>
    <t>Study outside the centre
 Yes              No</t>
  </si>
  <si>
    <t xml:space="preserve">                   Total:</t>
  </si>
  <si>
    <t>Overall experience fulfilled
Yes/ No</t>
  </si>
  <si>
    <t xml:space="preserve">Dermatology    </t>
  </si>
  <si>
    <t xml:space="preserve">General surgery    </t>
  </si>
  <si>
    <t xml:space="preserve">ENT    </t>
  </si>
  <si>
    <t xml:space="preserve">Maxillofacial surgery    </t>
  </si>
  <si>
    <t xml:space="preserve">Plastic surgery     </t>
  </si>
  <si>
    <t xml:space="preserve">Gynaecology    </t>
  </si>
  <si>
    <t>Other</t>
  </si>
  <si>
    <t>Yes</t>
  </si>
  <si>
    <t>No</t>
  </si>
  <si>
    <t>of which number 
of SNB-surgeries for the SC (subset of column D)</t>
  </si>
  <si>
    <t>Sum</t>
  </si>
  <si>
    <t>Reason/ Cause</t>
  </si>
  <si>
    <t xml:space="preserve">             Sum:</t>
  </si>
  <si>
    <t>Melanoma:
SNB for melanoma in the head and neck area</t>
  </si>
  <si>
    <t>SNB as often as possible in primary cases with cutaneous melanoma in the head and neck region ≥ pT2a and without any remark regarding locoregional or distant metastasis</t>
  </si>
  <si>
    <t>Primary cases of the denominator in which the SNB is implemented</t>
  </si>
  <si>
    <t>Primary cases of cutaneous melanoma in the head and neck region with a tumour thickness ≥ pT2a and without a remark regarding local or distant metastasis (cN0, cM0)</t>
  </si>
  <si>
    <t>13a</t>
  </si>
  <si>
    <t>13b</t>
  </si>
  <si>
    <t>Surgical interventions with histological margin control (= epithelial tumours)</t>
  </si>
  <si>
    <t>Revision surgery in the case of secondary bleeding after SNB and LAD</t>
  </si>
  <si>
    <t>Number of study patients recruited in the indicator year</t>
  </si>
  <si>
    <t>of which interdisciplinary SNB-surgeries for the SC (subset of column E)</t>
  </si>
  <si>
    <r>
      <t>1. Malignant melanomas</t>
    </r>
    <r>
      <rPr>
        <sz val="10"/>
        <color theme="1"/>
        <rFont val="Arial"/>
        <family val="2"/>
      </rPr>
      <t xml:space="preserve"> with at least one of the following codes according to ICD-10: C43 </t>
    </r>
    <r>
      <rPr>
        <b/>
        <sz val="10"/>
        <color theme="1"/>
        <rFont val="Arial"/>
        <family val="2"/>
      </rPr>
      <t>OR malignant melanomas</t>
    </r>
    <r>
      <rPr>
        <sz val="10"/>
        <color theme="1"/>
        <rFont val="Arial"/>
        <family val="2"/>
      </rPr>
      <t xml:space="preserve"> with at least one of the following</t>
    </r>
    <r>
      <rPr>
        <b/>
        <sz val="10"/>
        <color theme="1"/>
        <rFont val="Arial"/>
        <family val="2"/>
      </rPr>
      <t xml:space="preserve"> ICD-O-3 topography</t>
    </r>
    <r>
      <rPr>
        <sz val="10"/>
        <color theme="1"/>
        <rFont val="Arial"/>
        <family val="2"/>
      </rPr>
      <t xml:space="preserve"> codes:</t>
    </r>
    <r>
      <rPr>
        <b/>
        <sz val="10"/>
        <color theme="1"/>
        <rFont val="Arial"/>
        <family val="2"/>
      </rPr>
      <t xml:space="preserve"> </t>
    </r>
    <r>
      <rPr>
        <sz val="10"/>
        <color theme="1"/>
        <rFont val="Arial"/>
        <family val="2"/>
      </rPr>
      <t>C00.03 - C14, C15 - C26, C30 - C31, C33, C34, C51 - C58, C60 - C63, C64 - C68, C69, C80.9.</t>
    </r>
  </si>
  <si>
    <r>
      <t xml:space="preserve">2. Malignant epithelial tumours, cutaneous lymphomas, rare malignant skin tumours </t>
    </r>
    <r>
      <rPr>
        <sz val="10"/>
        <color theme="1"/>
        <rFont val="Arial"/>
        <family val="2"/>
      </rPr>
      <t xml:space="preserve">with at least one of the following codes according to </t>
    </r>
    <r>
      <rPr>
        <b/>
        <sz val="10"/>
        <color theme="1"/>
        <rFont val="Arial"/>
        <family val="2"/>
      </rPr>
      <t>ICD-10</t>
    </r>
    <r>
      <rPr>
        <sz val="10"/>
        <color theme="1"/>
        <rFont val="Arial"/>
        <family val="2"/>
      </rPr>
      <t xml:space="preserve">: C44, C49, C82, C83, C84, C85, C86, C88 </t>
    </r>
    <r>
      <rPr>
        <b/>
        <sz val="10"/>
        <color theme="1"/>
        <rFont val="Arial"/>
        <family val="2"/>
      </rPr>
      <t>OR</t>
    </r>
    <r>
      <rPr>
        <sz val="10"/>
        <color theme="1"/>
        <rFont val="Arial"/>
        <family val="2"/>
      </rPr>
      <t xml:space="preserve"> at least one of the following codes according to </t>
    </r>
    <r>
      <rPr>
        <b/>
        <sz val="10"/>
        <color theme="1"/>
        <rFont val="Arial"/>
        <family val="2"/>
      </rPr>
      <t>ICD-O-3</t>
    </r>
    <r>
      <rPr>
        <sz val="10"/>
        <color theme="1"/>
        <rFont val="Arial"/>
        <family val="2"/>
      </rPr>
      <t xml:space="preserve"> from the table below.</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</si>
</sst>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_-;\-* #,##0.00\ _€_-;_-* &quot;-&quot;??\ _€_-;_-@_-"/>
    <numFmt numFmtId="165" formatCode="0.0%"/>
    <numFmt numFmtId="166" formatCode="0.0"/>
    <numFmt numFmtId="167" formatCode="0.000%"/>
  </numFmts>
  <fonts count="151">
    <font>
      <sz val="11"/>
      <color theme="1"/>
      <name val="Calibri"/>
      <family val="2"/>
      <scheme val="minor"/>
    </font>
    <font>
      <sz val="11"/>
      <color indexed="8"/>
      <name val="Calibri"/>
      <family val="2"/>
    </font>
    <font>
      <sz val="10"/>
      <name val="Arial"/>
      <family val="2"/>
    </font>
    <font>
      <b/>
      <sz val="10"/>
      <name val="Arial"/>
      <family val="2"/>
    </font>
    <font>
      <sz val="10"/>
      <color indexed="10"/>
      <name val="Arial"/>
      <family val="2"/>
    </font>
    <font>
      <sz val="10"/>
      <color indexed="12"/>
      <name val="Arial"/>
      <family val="2"/>
    </font>
    <font>
      <sz val="8"/>
      <name val="Arial"/>
      <family val="2"/>
    </font>
    <font>
      <b/>
      <sz val="8"/>
      <name val="Arial"/>
      <family val="2"/>
    </font>
    <font>
      <sz val="9"/>
      <color indexed="81"/>
      <name val="Tahoma"/>
      <family val="2"/>
    </font>
    <font>
      <b/>
      <sz val="9"/>
      <name val="Arial"/>
      <family val="2"/>
    </font>
    <font>
      <sz val="11"/>
      <color indexed="8"/>
      <name val="Calibri"/>
      <family val="2"/>
    </font>
    <font>
      <b/>
      <sz val="11"/>
      <color indexed="8"/>
      <name val="Calibri"/>
      <family val="2"/>
    </font>
    <font>
      <sz val="8"/>
      <color indexed="8"/>
      <name val="Arial"/>
      <family val="2"/>
    </font>
    <font>
      <b/>
      <sz val="10"/>
      <color indexed="8"/>
      <name val="Arial"/>
      <family val="2"/>
    </font>
    <font>
      <sz val="10"/>
      <color indexed="8"/>
      <name val="Arial"/>
      <family val="2"/>
    </font>
    <font>
      <sz val="9"/>
      <name val="Arial"/>
      <family val="2"/>
    </font>
    <font>
      <sz val="11"/>
      <color indexed="8"/>
      <name val="Arial"/>
      <family val="2"/>
    </font>
    <font>
      <sz val="11"/>
      <color indexed="9"/>
      <name val="Arial"/>
      <family val="2"/>
    </font>
    <font>
      <sz val="11"/>
      <name val="Arial"/>
      <family val="2"/>
    </font>
    <font>
      <b/>
      <sz val="11"/>
      <color indexed="8"/>
      <name val="Arial"/>
      <family val="2"/>
    </font>
    <font>
      <sz val="9"/>
      <color indexed="8"/>
      <name val="Arial"/>
      <family val="2"/>
    </font>
    <font>
      <b/>
      <sz val="13"/>
      <name val="Arial"/>
      <family val="2"/>
    </font>
    <font>
      <b/>
      <sz val="13"/>
      <color indexed="8"/>
      <name val="Arial"/>
      <family val="2"/>
    </font>
    <font>
      <sz val="7"/>
      <color indexed="8"/>
      <name val="Arial"/>
      <family val="2"/>
    </font>
    <font>
      <b/>
      <sz val="8"/>
      <color indexed="8"/>
      <name val="Arial"/>
      <family val="2"/>
    </font>
    <font>
      <sz val="10"/>
      <color indexed="9"/>
      <name val="Arial"/>
      <family val="2"/>
    </font>
    <font>
      <sz val="11"/>
      <color indexed="8"/>
      <name val="Calibri"/>
      <family val="2"/>
    </font>
    <font>
      <b/>
      <sz val="9"/>
      <color indexed="8"/>
      <name val="Arial"/>
      <family val="2"/>
    </font>
    <font>
      <b/>
      <sz val="9"/>
      <color indexed="81"/>
      <name val="Tahoma"/>
      <family val="2"/>
    </font>
    <font>
      <sz val="11"/>
      <color indexed="23"/>
      <name val="Arial"/>
      <family val="2"/>
    </font>
    <font>
      <b/>
      <sz val="12"/>
      <color indexed="8"/>
      <name val="Arial"/>
      <family val="2"/>
    </font>
    <font>
      <sz val="9"/>
      <color indexed="8"/>
      <name val="Arial"/>
      <family val="2"/>
    </font>
    <font>
      <sz val="9"/>
      <color indexed="8"/>
      <name val="Times New Roman"/>
      <family val="1"/>
    </font>
    <font>
      <sz val="9"/>
      <color indexed="81"/>
      <name val="Arial"/>
      <family val="2"/>
    </font>
    <font>
      <b/>
      <sz val="16"/>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0"/>
      <name val="Calibri"/>
      <family val="2"/>
    </font>
    <font>
      <sz val="8"/>
      <name val="Calibri"/>
      <family val="2"/>
    </font>
    <font>
      <b/>
      <sz val="15"/>
      <color indexed="56"/>
      <name val="Calibri"/>
      <family val="2"/>
    </font>
    <font>
      <b/>
      <sz val="11"/>
      <color indexed="56"/>
      <name val="Calibri"/>
      <family val="2"/>
    </font>
    <font>
      <b/>
      <sz val="18"/>
      <color indexed="56"/>
      <name val="Cambria"/>
      <family val="2"/>
    </font>
    <font>
      <b/>
      <sz val="13"/>
      <color indexed="56"/>
      <name val="Calibri"/>
      <family val="2"/>
    </font>
    <font>
      <sz val="6"/>
      <color indexed="8"/>
      <name val="Arial"/>
      <family val="2"/>
    </font>
    <font>
      <sz val="11"/>
      <color indexed="17"/>
      <name val="Calibri"/>
      <family val="2"/>
    </font>
    <font>
      <sz val="11"/>
      <color indexed="20"/>
      <name val="Calibri"/>
      <family val="2"/>
    </font>
    <font>
      <sz val="11"/>
      <color indexed="52"/>
      <name val="Calibri"/>
      <family val="2"/>
    </font>
    <font>
      <b/>
      <sz val="11"/>
      <color indexed="9"/>
      <name val="Calibri"/>
      <family val="2"/>
    </font>
    <font>
      <sz val="8.8000000000000007"/>
      <color indexed="8"/>
      <name val="Arial"/>
      <family val="2"/>
    </font>
    <font>
      <sz val="8"/>
      <color indexed="8"/>
      <name val="Times New Roman"/>
      <family val="1"/>
    </font>
    <font>
      <sz val="8"/>
      <color indexed="81"/>
      <name val="Arial"/>
      <family val="2"/>
    </font>
    <font>
      <b/>
      <u/>
      <sz val="8"/>
      <color indexed="8"/>
      <name val="Arial"/>
      <family val="2"/>
    </font>
    <font>
      <vertAlign val="superscript"/>
      <sz val="9"/>
      <name val="Arial"/>
      <family val="2"/>
    </font>
    <font>
      <b/>
      <vertAlign val="superscript"/>
      <sz val="9"/>
      <name val="Arial"/>
      <family val="2"/>
    </font>
    <font>
      <vertAlign val="superscript"/>
      <sz val="8"/>
      <name val="Arial"/>
      <family val="2"/>
    </font>
    <font>
      <vertAlign val="superscript"/>
      <sz val="8"/>
      <color indexed="14"/>
      <name val="Arial"/>
      <family val="2"/>
    </font>
    <font>
      <sz val="10"/>
      <color indexed="14"/>
      <name val="Arial"/>
      <family val="2"/>
    </font>
    <font>
      <sz val="8"/>
      <color indexed="14"/>
      <name val="Arial"/>
      <family val="2"/>
    </font>
    <font>
      <sz val="10"/>
      <color indexed="55"/>
      <name val="Arial"/>
      <family val="2"/>
    </font>
    <font>
      <sz val="11"/>
      <color indexed="8"/>
      <name val="Calibri"/>
      <family val="2"/>
    </font>
    <font>
      <sz val="8"/>
      <color indexed="8"/>
      <name val="Arial"/>
      <family val="2"/>
    </font>
    <font>
      <sz val="9"/>
      <color indexed="8"/>
      <name val="Arial"/>
      <family val="2"/>
    </font>
    <font>
      <sz val="10"/>
      <color indexed="8"/>
      <name val="Arial"/>
      <family val="2"/>
    </font>
    <font>
      <b/>
      <sz val="8"/>
      <color indexed="8"/>
      <name val="Arial"/>
      <family val="2"/>
    </font>
    <font>
      <sz val="11"/>
      <color indexed="23"/>
      <name val="Arial"/>
      <family val="2"/>
    </font>
    <font>
      <sz val="8"/>
      <color indexed="8"/>
      <name val="Calibri"/>
      <family val="2"/>
    </font>
    <font>
      <sz val="8"/>
      <color indexed="8"/>
      <name val="Arial Narrow"/>
      <family val="2"/>
    </font>
    <font>
      <sz val="8"/>
      <color indexed="23"/>
      <name val="Arial Narrow"/>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53"/>
      <name val="Calibri"/>
      <family val="2"/>
    </font>
    <font>
      <b/>
      <sz val="9"/>
      <color indexed="8"/>
      <name val="Arial"/>
      <family val="2"/>
    </font>
    <font>
      <sz val="8"/>
      <color indexed="8"/>
      <name val="Arial"/>
      <family val="2"/>
    </font>
    <font>
      <sz val="9"/>
      <color indexed="8"/>
      <name val="Arial"/>
      <family val="2"/>
    </font>
    <font>
      <sz val="10"/>
      <color indexed="8"/>
      <name val="Arial"/>
      <family val="2"/>
    </font>
    <font>
      <sz val="11"/>
      <color indexed="8"/>
      <name val="Arial"/>
      <family val="2"/>
    </font>
    <font>
      <b/>
      <sz val="8"/>
      <color indexed="8"/>
      <name val="Arial"/>
      <family val="2"/>
    </font>
    <font>
      <u/>
      <sz val="8"/>
      <color indexed="8"/>
      <name val="Arial"/>
      <family val="2"/>
    </font>
    <font>
      <sz val="11"/>
      <name val="Calibri"/>
      <family val="2"/>
    </font>
    <font>
      <sz val="9"/>
      <color indexed="23"/>
      <name val="Arial"/>
      <family val="2"/>
    </font>
    <font>
      <sz val="8"/>
      <name val="Arial Narrow"/>
      <family val="2"/>
    </font>
    <font>
      <sz val="8"/>
      <color indexed="8"/>
      <name val="Arial"/>
      <family val="2"/>
    </font>
    <font>
      <sz val="11"/>
      <color theme="1"/>
      <name val="Calibri"/>
      <family val="2"/>
      <scheme val="minor"/>
    </font>
    <font>
      <sz val="11"/>
      <color theme="0"/>
      <name val="Calibri"/>
      <family val="2"/>
      <scheme val="minor"/>
    </font>
    <font>
      <b/>
      <sz val="11"/>
      <color rgb="FF3F3F3F"/>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sz val="11"/>
      <color rgb="FF3F3F76"/>
      <name val="Calibri"/>
      <family val="2"/>
      <scheme val="minor"/>
    </font>
    <font>
      <b/>
      <sz val="11"/>
      <color theme="1"/>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FA7D00"/>
      <name val="Calibri"/>
      <family val="2"/>
      <scheme val="minor"/>
    </font>
    <font>
      <sz val="11"/>
      <color rgb="FF9C6500"/>
      <name val="Calibri"/>
      <family val="2"/>
      <scheme val="minor"/>
    </font>
    <font>
      <sz val="8"/>
      <color theme="1"/>
      <name val="Calibri"/>
      <family val="2"/>
      <scheme val="minor"/>
    </font>
    <font>
      <b/>
      <sz val="18"/>
      <color theme="3"/>
      <name val="Cambria"/>
      <family val="2"/>
      <scheme val="major"/>
    </font>
    <font>
      <sz val="11"/>
      <color rgb="FFFF0000"/>
      <name val="Calibri"/>
      <family val="2"/>
      <scheme val="minor"/>
    </font>
    <font>
      <sz val="8"/>
      <color theme="1"/>
      <name val="Arial"/>
      <family val="2"/>
    </font>
    <font>
      <sz val="11"/>
      <name val="Calibri"/>
      <family val="2"/>
      <scheme val="minor"/>
    </font>
    <font>
      <sz val="8"/>
      <color rgb="FFFF0000"/>
      <name val="Arial"/>
      <family val="2"/>
    </font>
    <font>
      <sz val="9"/>
      <color theme="0" tint="-0.499984740745262"/>
      <name val="Arial"/>
      <family val="2"/>
    </font>
    <font>
      <b/>
      <sz val="8.5"/>
      <color indexed="8"/>
      <name val="Arial"/>
      <family val="2"/>
    </font>
    <font>
      <u/>
      <sz val="11"/>
      <color theme="10"/>
      <name val="Calibri"/>
      <family val="2"/>
      <scheme val="minor"/>
    </font>
    <font>
      <u/>
      <sz val="8"/>
      <color theme="10"/>
      <name val="Arial"/>
      <family val="2"/>
    </font>
    <font>
      <sz val="8"/>
      <color theme="10"/>
      <name val="Arial"/>
      <family val="2"/>
    </font>
    <font>
      <strike/>
      <sz val="10"/>
      <color rgb="FFFF0000"/>
      <name val="Arial"/>
      <family val="2"/>
    </font>
    <font>
      <strike/>
      <sz val="10"/>
      <color indexed="8"/>
      <name val="Arial"/>
      <family val="2"/>
    </font>
    <font>
      <b/>
      <sz val="8.5"/>
      <name val="Arial"/>
      <family val="2"/>
    </font>
    <font>
      <b/>
      <vertAlign val="superscript"/>
      <sz val="8.5"/>
      <name val="Arial"/>
      <family val="2"/>
    </font>
    <font>
      <b/>
      <sz val="11"/>
      <name val="Calibri"/>
      <family val="2"/>
      <scheme val="minor"/>
    </font>
    <font>
      <b/>
      <sz val="9"/>
      <color theme="0" tint="-0.499984740745262"/>
      <name val="Arial"/>
      <family val="2"/>
    </font>
    <font>
      <sz val="8"/>
      <color theme="0" tint="-0.499984740745262"/>
      <name val="Arial"/>
      <family val="2"/>
    </font>
    <font>
      <strike/>
      <sz val="8"/>
      <name val="Arial"/>
      <family val="2"/>
    </font>
    <font>
      <sz val="9"/>
      <color theme="1"/>
      <name val="Arial"/>
      <family val="2"/>
    </font>
    <font>
      <b/>
      <u/>
      <sz val="9"/>
      <name val="Arial"/>
      <family val="2"/>
    </font>
    <font>
      <u/>
      <sz val="8"/>
      <color theme="10"/>
      <name val="Aral"/>
    </font>
    <font>
      <sz val="8"/>
      <color theme="10"/>
      <name val="Aral"/>
    </font>
    <font>
      <sz val="11"/>
      <color theme="0" tint="-0.499984740745262"/>
      <name val="Arial"/>
      <family val="2"/>
    </font>
    <font>
      <i/>
      <sz val="8"/>
      <name val="Arial"/>
      <family val="2"/>
    </font>
    <font>
      <sz val="11"/>
      <color rgb="FFFF0000"/>
      <name val="Arial"/>
      <family val="2"/>
    </font>
    <font>
      <sz val="7"/>
      <name val="Arial"/>
      <family val="2"/>
    </font>
    <font>
      <strike/>
      <sz val="11"/>
      <name val="Arial"/>
      <family val="2"/>
    </font>
    <font>
      <b/>
      <sz val="11"/>
      <color indexed="8"/>
      <name val="Calibri"/>
      <family val="2"/>
      <scheme val="minor"/>
    </font>
    <font>
      <b/>
      <sz val="15"/>
      <color indexed="62"/>
      <name val="Calibri"/>
      <family val="2"/>
      <scheme val="minor"/>
    </font>
    <font>
      <b/>
      <sz val="13"/>
      <color indexed="62"/>
      <name val="Calibri"/>
      <family val="2"/>
      <scheme val="minor"/>
    </font>
    <font>
      <b/>
      <sz val="11"/>
      <color indexed="62"/>
      <name val="Calibri"/>
      <family val="2"/>
      <scheme val="minor"/>
    </font>
    <font>
      <b/>
      <sz val="18"/>
      <color indexed="62"/>
      <name val="Cambria"/>
      <family val="2"/>
      <scheme val="major"/>
    </font>
    <font>
      <sz val="11"/>
      <color indexed="53"/>
      <name val="Calibri"/>
      <family val="2"/>
      <scheme val="minor"/>
    </font>
    <font>
      <b/>
      <u/>
      <sz val="8"/>
      <color theme="1"/>
      <name val="Arial"/>
      <family val="2"/>
    </font>
    <font>
      <b/>
      <sz val="11"/>
      <color theme="1"/>
      <name val="Arial"/>
      <family val="2"/>
    </font>
    <font>
      <sz val="10"/>
      <color theme="1"/>
      <name val="Arial"/>
      <family val="2"/>
    </font>
    <font>
      <b/>
      <sz val="12"/>
      <color theme="1"/>
      <name val="Arial"/>
      <family val="2"/>
    </font>
    <font>
      <b/>
      <sz val="10"/>
      <color theme="1"/>
      <name val="Arial"/>
      <family val="2"/>
    </font>
    <font>
      <u/>
      <sz val="8"/>
      <color theme="1"/>
      <name val="Arial"/>
      <family val="2"/>
    </font>
    <font>
      <sz val="8"/>
      <name val="Calibri"/>
      <family val="2"/>
      <scheme val="minor"/>
    </font>
    <font>
      <b/>
      <sz val="12"/>
      <name val="Arial"/>
      <family val="2"/>
    </font>
    <font>
      <u/>
      <sz val="8"/>
      <name val="Arial"/>
      <family val="2"/>
    </font>
    <font>
      <b/>
      <vertAlign val="superscript"/>
      <sz val="10"/>
      <color rgb="FF000000"/>
      <name val="Arial"/>
      <family val="2"/>
    </font>
    <font>
      <sz val="10"/>
      <color rgb="FFFF0000"/>
      <name val="Arial"/>
      <family val="2"/>
    </font>
    <font>
      <b/>
      <sz val="10"/>
      <color rgb="FFFF0000"/>
      <name val="Arial"/>
      <family val="2"/>
    </font>
    <font>
      <b/>
      <sz val="12"/>
      <color rgb="FFFF0000"/>
      <name val="Arial"/>
      <family val="2"/>
    </font>
    <font>
      <b/>
      <sz val="13"/>
      <color rgb="FFFF0000"/>
      <name val="Arial"/>
      <family val="2"/>
    </font>
  </fonts>
  <fills count="88">
    <fill>
      <patternFill patternType="none"/>
    </fill>
    <fill>
      <patternFill patternType="gray125"/>
    </fill>
    <fill>
      <patternFill patternType="solid">
        <fgColor indexed="41"/>
      </patternFill>
    </fill>
    <fill>
      <patternFill patternType="solid">
        <fgColor indexed="31"/>
      </patternFill>
    </fill>
    <fill>
      <patternFill patternType="solid">
        <fgColor indexed="44"/>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9"/>
      </patternFill>
    </fill>
    <fill>
      <patternFill patternType="solid">
        <fgColor indexed="46"/>
      </patternFill>
    </fill>
    <fill>
      <patternFill patternType="solid">
        <fgColor indexed="27"/>
      </patternFill>
    </fill>
    <fill>
      <patternFill patternType="solid">
        <fgColor indexed="29"/>
      </patternFill>
    </fill>
    <fill>
      <patternFill patternType="solid">
        <fgColor indexed="43"/>
      </patternFill>
    </fill>
    <fill>
      <patternFill patternType="solid">
        <fgColor indexed="11"/>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3"/>
      </patternFill>
    </fill>
    <fill>
      <patternFill patternType="solid">
        <fgColor indexed="57"/>
      </patternFill>
    </fill>
    <fill>
      <patternFill patternType="solid">
        <fgColor indexed="54"/>
      </patternFill>
    </fill>
    <fill>
      <patternFill patternType="solid">
        <fgColor indexed="55"/>
      </patternFill>
    </fill>
    <fill>
      <patternFill patternType="solid">
        <fgColor indexed="9"/>
        <bgColor indexed="64"/>
      </patternFill>
    </fill>
    <fill>
      <patternFill patternType="solid">
        <fgColor indexed="43"/>
        <bgColor indexed="64"/>
      </patternFill>
    </fill>
    <fill>
      <patternFill patternType="solid">
        <fgColor indexed="42"/>
        <bgColor indexed="64"/>
      </patternFill>
    </fill>
    <fill>
      <patternFill patternType="gray0625">
        <fgColor indexed="23"/>
        <bgColor indexed="9"/>
      </patternFill>
    </fill>
    <fill>
      <patternFill patternType="solid">
        <fgColor indexed="11"/>
        <bgColor indexed="64"/>
      </patternFill>
    </fill>
    <fill>
      <patternFill patternType="solid">
        <fgColor indexed="14"/>
        <bgColor indexed="64"/>
      </patternFill>
    </fill>
    <fill>
      <patternFill patternType="solid">
        <fgColor indexed="41"/>
        <bgColor indexed="64"/>
      </patternFill>
    </fill>
    <fill>
      <patternFill patternType="solid">
        <fgColor indexed="22"/>
        <bgColor indexed="64"/>
      </patternFill>
    </fill>
    <fill>
      <patternFill patternType="gray0625">
        <fgColor indexed="23"/>
      </patternFill>
    </fill>
    <fill>
      <patternFill patternType="gray0625"/>
    </fill>
    <fill>
      <patternFill patternType="solid">
        <fgColor indexed="65"/>
        <bgColor indexed="64"/>
      </patternFill>
    </fill>
    <fill>
      <patternFill patternType="solid">
        <fgColor indexed="47"/>
        <bgColor indexed="64"/>
      </patternFill>
    </fill>
    <fill>
      <patternFill patternType="solid">
        <fgColor indexed="13"/>
        <bgColor indexed="64"/>
      </patternFill>
    </fill>
    <fill>
      <patternFill patternType="solid">
        <fgColor indexed="41"/>
        <bgColor indexed="23"/>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C7CE"/>
      </patternFill>
    </fill>
    <fill>
      <patternFill patternType="solid">
        <fgColor rgb="FFA5A5A5"/>
      </patternFill>
    </fill>
    <fill>
      <patternFill patternType="solid">
        <fgColor rgb="FFFFCC99"/>
      </patternFill>
    </fill>
    <fill>
      <patternFill patternType="solid">
        <fgColor rgb="FFC6EFCE"/>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FFFF00"/>
        <bgColor indexed="64"/>
      </patternFill>
    </fill>
    <fill>
      <patternFill patternType="solid">
        <fgColor theme="0" tint="-0.249977111117893"/>
        <bgColor indexed="64"/>
      </patternFill>
    </fill>
    <fill>
      <patternFill patternType="solid">
        <fgColor rgb="FFDCE6F1"/>
        <bgColor indexed="64"/>
      </patternFill>
    </fill>
    <fill>
      <patternFill patternType="solid">
        <fgColor theme="1" tint="0.499984740745262"/>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rgb="FFFFC000"/>
        <bgColor indexed="64"/>
      </patternFill>
    </fill>
    <fill>
      <patternFill patternType="lightUp">
        <bgColor theme="0" tint="-0.24994659260841701"/>
      </patternFill>
    </fill>
    <fill>
      <patternFill patternType="solid">
        <fgColor rgb="FF99FF66"/>
        <bgColor rgb="FF000000"/>
      </patternFill>
    </fill>
    <fill>
      <patternFill patternType="solid">
        <fgColor rgb="FFCCFFCC"/>
        <bgColor rgb="FF000000"/>
      </patternFill>
    </fill>
    <fill>
      <patternFill patternType="solid">
        <fgColor rgb="FFFFFF99"/>
        <bgColor rgb="FF000000"/>
      </patternFill>
    </fill>
    <fill>
      <patternFill patternType="solid">
        <fgColor rgb="FFFF7C80"/>
        <bgColor rgb="FF000000"/>
      </patternFill>
    </fill>
    <fill>
      <patternFill patternType="solid">
        <fgColor rgb="FFDCE6F1"/>
        <bgColor indexed="9"/>
      </patternFill>
    </fill>
    <fill>
      <patternFill patternType="solid">
        <fgColor rgb="FFD9D9D9"/>
        <bgColor indexed="64"/>
      </patternFill>
    </fill>
    <fill>
      <patternFill patternType="solid">
        <fgColor rgb="FFC0C0C0"/>
        <bgColor indexed="64"/>
      </patternFill>
    </fill>
  </fills>
  <borders count="107">
    <border>
      <left/>
      <right/>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8"/>
      </left>
      <right style="double">
        <color indexed="8"/>
      </right>
      <top style="double">
        <color indexed="8"/>
      </top>
      <bottom style="double">
        <color indexed="8"/>
      </bottom>
      <diagonal/>
    </border>
    <border>
      <left style="double">
        <color indexed="63"/>
      </left>
      <right style="double">
        <color indexed="63"/>
      </right>
      <top style="double">
        <color indexed="63"/>
      </top>
      <bottom style="double">
        <color indexed="63"/>
      </bottom>
      <diagonal/>
    </border>
    <border>
      <left/>
      <right/>
      <top style="thin">
        <color indexed="49"/>
      </top>
      <bottom style="double">
        <color indexed="49"/>
      </bottom>
      <diagonal/>
    </border>
    <border>
      <left/>
      <right/>
      <top style="thin">
        <color indexed="62"/>
      </top>
      <bottom style="double">
        <color indexed="62"/>
      </bottom>
      <diagonal/>
    </border>
    <border>
      <left/>
      <right/>
      <top/>
      <bottom style="thick">
        <color indexed="49"/>
      </bottom>
      <diagonal/>
    </border>
    <border>
      <left/>
      <right/>
      <top/>
      <bottom style="thick">
        <color indexed="62"/>
      </bottom>
      <diagonal/>
    </border>
    <border>
      <left/>
      <right/>
      <top/>
      <bottom style="thick">
        <color indexed="41"/>
      </bottom>
      <diagonal/>
    </border>
    <border>
      <left/>
      <right/>
      <top/>
      <bottom style="thick">
        <color indexed="44"/>
      </bottom>
      <diagonal/>
    </border>
    <border>
      <left/>
      <right/>
      <top/>
      <bottom style="thick">
        <color indexed="22"/>
      </bottom>
      <diagonal/>
    </border>
    <border>
      <left/>
      <right/>
      <top/>
      <bottom style="medium">
        <color indexed="41"/>
      </bottom>
      <diagonal/>
    </border>
    <border>
      <left/>
      <right/>
      <top/>
      <bottom style="medium">
        <color indexed="44"/>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style="medium">
        <color indexed="64"/>
      </right>
      <top/>
      <bottom/>
      <diagonal/>
    </border>
    <border>
      <left/>
      <right/>
      <top/>
      <bottom style="medium">
        <color indexed="64"/>
      </bottom>
      <diagonal/>
    </border>
    <border>
      <left/>
      <right style="medium">
        <color indexed="64"/>
      </right>
      <top/>
      <bottom/>
      <diagonal/>
    </border>
    <border>
      <left style="thick">
        <color indexed="64"/>
      </left>
      <right/>
      <top style="thick">
        <color indexed="64"/>
      </top>
      <bottom/>
      <diagonal/>
    </border>
    <border>
      <left style="medium">
        <color indexed="64"/>
      </left>
      <right style="medium">
        <color indexed="64"/>
      </right>
      <top style="thick">
        <color indexed="64"/>
      </top>
      <bottom/>
      <diagonal/>
    </border>
    <border>
      <left/>
      <right style="thick">
        <color indexed="64"/>
      </right>
      <top style="thick">
        <color indexed="64"/>
      </top>
      <bottom style="medium">
        <color indexed="64"/>
      </bottom>
      <diagonal/>
    </border>
    <border>
      <left style="thick">
        <color indexed="64"/>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style="thick">
        <color indexed="64"/>
      </left>
      <right/>
      <top/>
      <bottom style="medium">
        <color indexed="64"/>
      </bottom>
      <diagonal/>
    </border>
    <border>
      <left style="thick">
        <color indexed="64"/>
      </left>
      <right/>
      <top style="medium">
        <color indexed="64"/>
      </top>
      <bottom/>
      <diagonal/>
    </border>
    <border>
      <left style="thick">
        <color indexed="64"/>
      </left>
      <right/>
      <top style="medium">
        <color indexed="64"/>
      </top>
      <bottom style="thick">
        <color indexed="64"/>
      </bottom>
      <diagonal/>
    </border>
    <border>
      <left style="medium">
        <color indexed="64"/>
      </left>
      <right style="medium">
        <color indexed="64"/>
      </right>
      <top style="medium">
        <color indexed="64"/>
      </top>
      <bottom style="thick">
        <color indexed="64"/>
      </bottom>
      <diagonal/>
    </border>
    <border>
      <left style="medium">
        <color indexed="64"/>
      </left>
      <right/>
      <top style="medium">
        <color indexed="64"/>
      </top>
      <bottom style="thick">
        <color indexed="64"/>
      </bottom>
      <diagonal/>
    </border>
    <border>
      <left style="thin">
        <color indexed="64"/>
      </left>
      <right style="medium">
        <color indexed="64"/>
      </right>
      <top style="medium">
        <color indexed="64"/>
      </top>
      <bottom style="medium">
        <color indexed="64"/>
      </bottom>
      <diagonal/>
    </border>
    <border>
      <left style="thin">
        <color indexed="64"/>
      </left>
      <right/>
      <top/>
      <bottom/>
      <diagonal/>
    </border>
    <border>
      <left/>
      <right style="thick">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style="medium">
        <color indexed="64"/>
      </left>
      <right/>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thin">
        <color indexed="64"/>
      </bottom>
      <diagonal/>
    </border>
    <border>
      <left/>
      <right/>
      <top style="thick">
        <color indexed="64"/>
      </top>
      <bottom style="medium">
        <color indexed="64"/>
      </bottom>
      <diagonal/>
    </border>
    <border>
      <left/>
      <right style="medium">
        <color indexed="64"/>
      </right>
      <top style="thick">
        <color indexed="64"/>
      </top>
      <bottom style="medium">
        <color indexed="64"/>
      </bottom>
      <diagonal/>
    </border>
    <border>
      <left/>
      <right/>
      <top style="thin">
        <color indexed="64"/>
      </top>
      <bottom/>
      <diagonal/>
    </border>
    <border>
      <left style="thick">
        <color indexed="64"/>
      </left>
      <right style="medium">
        <color indexed="64"/>
      </right>
      <top/>
      <bottom/>
      <diagonal/>
    </border>
    <border>
      <left style="thick">
        <color indexed="64"/>
      </left>
      <right style="medium">
        <color indexed="64"/>
      </right>
      <top/>
      <bottom style="medium">
        <color indexed="64"/>
      </bottom>
      <diagonal/>
    </border>
    <border>
      <left style="medium">
        <color indexed="64"/>
      </left>
      <right/>
      <top style="thick">
        <color indexed="64"/>
      </top>
      <bottom/>
      <diagonal/>
    </border>
    <border>
      <left/>
      <right/>
      <top style="thick">
        <color indexed="64"/>
      </top>
      <bottom/>
      <diagonal/>
    </border>
    <border>
      <left/>
      <right style="medium">
        <color indexed="64"/>
      </right>
      <top style="thick">
        <color indexed="64"/>
      </top>
      <bottom/>
      <diagonal/>
    </border>
    <border>
      <left/>
      <right style="thick">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medium">
        <color indexed="64"/>
      </left>
      <right style="medium">
        <color indexed="64"/>
      </right>
      <top/>
      <bottom style="thick">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thick">
        <color indexed="64"/>
      </bottom>
      <diagonal/>
    </border>
    <border>
      <left/>
      <right style="medium">
        <color indexed="64"/>
      </right>
      <top style="medium">
        <color indexed="64"/>
      </top>
      <bottom style="thick">
        <color indexed="64"/>
      </bottom>
      <diagonal/>
    </border>
    <border>
      <left style="medium">
        <color indexed="64"/>
      </left>
      <right style="thick">
        <color indexed="64"/>
      </right>
      <top style="medium">
        <color indexed="64"/>
      </top>
      <bottom style="thick">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s>
  <cellStyleXfs count="1243">
    <xf numFmtId="0" fontId="0" fillId="0" borderId="0"/>
    <xf numFmtId="0" fontId="88" fillId="41" borderId="0" applyNumberFormat="0" applyBorder="0" applyAlignment="0" applyProtection="0"/>
    <xf numFmtId="0" fontId="88" fillId="3" borderId="0" applyNumberFormat="0" applyBorder="0" applyAlignment="0" applyProtection="0"/>
    <xf numFmtId="0" fontId="88" fillId="41" borderId="0" applyNumberFormat="0" applyBorder="0" applyAlignment="0" applyProtection="0"/>
    <xf numFmtId="0" fontId="88" fillId="4" borderId="0" applyNumberFormat="0" applyBorder="0" applyAlignment="0" applyProtection="0"/>
    <xf numFmtId="0" fontId="88" fillId="4" borderId="0" applyNumberFormat="0" applyBorder="0" applyAlignment="0" applyProtection="0"/>
    <xf numFmtId="0" fontId="88" fillId="41" borderId="0" applyNumberFormat="0" applyBorder="0" applyAlignment="0" applyProtection="0"/>
    <xf numFmtId="0" fontId="88" fillId="2" borderId="0" applyNumberFormat="0" applyBorder="0" applyAlignment="0" applyProtection="0"/>
    <xf numFmtId="0" fontId="88" fillId="2" borderId="0" applyNumberFormat="0" applyBorder="0" applyAlignment="0" applyProtection="0"/>
    <xf numFmtId="0" fontId="10"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88" fillId="42" borderId="0" applyNumberFormat="0" applyBorder="0" applyAlignment="0" applyProtection="0"/>
    <xf numFmtId="0" fontId="88" fillId="6" borderId="0" applyNumberFormat="0" applyBorder="0" applyAlignment="0" applyProtection="0"/>
    <xf numFmtId="0" fontId="88" fillId="42" borderId="0" applyNumberFormat="0" applyBorder="0" applyAlignment="0" applyProtection="0"/>
    <xf numFmtId="0" fontId="88" fillId="5" borderId="0" applyNumberFormat="0" applyBorder="0" applyAlignment="0" applyProtection="0"/>
    <xf numFmtId="0" fontId="88" fillId="5" borderId="0" applyNumberFormat="0" applyBorder="0" applyAlignment="0" applyProtection="0"/>
    <xf numFmtId="0" fontId="88" fillId="42" borderId="0" applyNumberFormat="0" applyBorder="0" applyAlignment="0" applyProtection="0"/>
    <xf numFmtId="0" fontId="88" fillId="5" borderId="0" applyNumberFormat="0" applyBorder="0" applyAlignment="0" applyProtection="0"/>
    <xf numFmtId="0" fontId="88" fillId="5" borderId="0" applyNumberFormat="0" applyBorder="0" applyAlignment="0" applyProtection="0"/>
    <xf numFmtId="0" fontId="10"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8" fillId="43" borderId="0" applyNumberFormat="0" applyBorder="0" applyAlignment="0" applyProtection="0"/>
    <xf numFmtId="0" fontId="88" fillId="8" borderId="0" applyNumberFormat="0" applyBorder="0" applyAlignment="0" applyProtection="0"/>
    <xf numFmtId="0" fontId="88" fillId="43" borderId="0" applyNumberFormat="0" applyBorder="0" applyAlignment="0" applyProtection="0"/>
    <xf numFmtId="0" fontId="88" fillId="7" borderId="0" applyNumberFormat="0" applyBorder="0" applyAlignment="0" applyProtection="0"/>
    <xf numFmtId="0" fontId="88" fillId="7" borderId="0" applyNumberFormat="0" applyBorder="0" applyAlignment="0" applyProtection="0"/>
    <xf numFmtId="0" fontId="88" fillId="43" borderId="0" applyNumberFormat="0" applyBorder="0" applyAlignment="0" applyProtection="0"/>
    <xf numFmtId="0" fontId="88" fillId="7" borderId="0" applyNumberFormat="0" applyBorder="0" applyAlignment="0" applyProtection="0"/>
    <xf numFmtId="0" fontId="88" fillId="7" borderId="0" applyNumberFormat="0" applyBorder="0" applyAlignment="0" applyProtection="0"/>
    <xf numFmtId="0" fontId="10"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8" fillId="44" borderId="0" applyNumberFormat="0" applyBorder="0" applyAlignment="0" applyProtection="0"/>
    <xf numFmtId="0" fontId="88" fillId="10" borderId="0" applyNumberFormat="0" applyBorder="0" applyAlignment="0" applyProtection="0"/>
    <xf numFmtId="0" fontId="88" fillId="44" borderId="0" applyNumberFormat="0" applyBorder="0" applyAlignment="0" applyProtection="0"/>
    <xf numFmtId="0" fontId="88" fillId="9" borderId="0" applyNumberFormat="0" applyBorder="0" applyAlignment="0" applyProtection="0"/>
    <xf numFmtId="0" fontId="88" fillId="9" borderId="0" applyNumberFormat="0" applyBorder="0" applyAlignment="0" applyProtection="0"/>
    <xf numFmtId="0" fontId="88" fillId="44" borderId="0" applyNumberFormat="0" applyBorder="0" applyAlignment="0" applyProtection="0"/>
    <xf numFmtId="0" fontId="88" fillId="9" borderId="0" applyNumberFormat="0" applyBorder="0" applyAlignment="0" applyProtection="0"/>
    <xf numFmtId="0" fontId="88" fillId="9" borderId="0" applyNumberFormat="0" applyBorder="0" applyAlignment="0" applyProtection="0"/>
    <xf numFmtId="0" fontId="10"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88" fillId="45" borderId="0" applyNumberFormat="0" applyBorder="0" applyAlignment="0" applyProtection="0"/>
    <xf numFmtId="0" fontId="88" fillId="4" borderId="0" applyNumberFormat="0" applyBorder="0" applyAlignment="0" applyProtection="0"/>
    <xf numFmtId="0" fontId="88" fillId="4" borderId="0" applyNumberFormat="0" applyBorder="0" applyAlignment="0" applyProtection="0"/>
    <xf numFmtId="0" fontId="88" fillId="45" borderId="0" applyNumberFormat="0" applyBorder="0" applyAlignment="0" applyProtection="0"/>
    <xf numFmtId="0" fontId="88" fillId="2" borderId="0" applyNumberFormat="0" applyBorder="0" applyAlignment="0" applyProtection="0"/>
    <xf numFmtId="0" fontId="10"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88" fillId="46" borderId="0" applyNumberFormat="0" applyBorder="0" applyAlignment="0" applyProtection="0"/>
    <xf numFmtId="0" fontId="10"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2" borderId="0" applyNumberFormat="0" applyBorder="0" applyAlignment="0" applyProtection="0"/>
    <xf numFmtId="0" fontId="10"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8" fillId="48" borderId="0" applyNumberFormat="0" applyBorder="0" applyAlignment="0" applyProtection="0"/>
    <xf numFmtId="0" fontId="10"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8" fillId="49" borderId="0" applyNumberFormat="0" applyBorder="0" applyAlignment="0" applyProtection="0"/>
    <xf numFmtId="0" fontId="88" fillId="14" borderId="0" applyNumberFormat="0" applyBorder="0" applyAlignment="0" applyProtection="0"/>
    <xf numFmtId="0" fontId="88" fillId="49" borderId="0" applyNumberFormat="0" applyBorder="0" applyAlignment="0" applyProtection="0"/>
    <xf numFmtId="0" fontId="88" fillId="13" borderId="0" applyNumberFormat="0" applyBorder="0" applyAlignment="0" applyProtection="0"/>
    <xf numFmtId="0" fontId="88" fillId="13" borderId="0" applyNumberFormat="0" applyBorder="0" applyAlignment="0" applyProtection="0"/>
    <xf numFmtId="0" fontId="88" fillId="49" borderId="0" applyNumberFormat="0" applyBorder="0" applyAlignment="0" applyProtection="0"/>
    <xf numFmtId="0" fontId="88" fillId="13" borderId="0" applyNumberFormat="0" applyBorder="0" applyAlignment="0" applyProtection="0"/>
    <xf numFmtId="0" fontId="88" fillId="13" borderId="0" applyNumberFormat="0" applyBorder="0" applyAlignment="0" applyProtection="0"/>
    <xf numFmtId="0" fontId="10"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88" fillId="50" borderId="0" applyNumberFormat="0" applyBorder="0" applyAlignment="0" applyProtection="0"/>
    <xf numFmtId="0" fontId="88" fillId="15" borderId="0" applyNumberFormat="0" applyBorder="0" applyAlignment="0" applyProtection="0"/>
    <xf numFmtId="0" fontId="88" fillId="15" borderId="0" applyNumberFormat="0" applyBorder="0" applyAlignment="0" applyProtection="0"/>
    <xf numFmtId="0" fontId="88" fillId="50" borderId="0" applyNumberFormat="0" applyBorder="0" applyAlignment="0" applyProtection="0"/>
    <xf numFmtId="0" fontId="88" fillId="15" borderId="0" applyNumberFormat="0" applyBorder="0" applyAlignment="0" applyProtection="0"/>
    <xf numFmtId="0" fontId="10"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2" borderId="0" applyNumberFormat="0" applyBorder="0" applyAlignment="0" applyProtection="0"/>
    <xf numFmtId="0" fontId="10"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8" fillId="52" borderId="0" applyNumberFormat="0" applyBorder="0" applyAlignment="0" applyProtection="0"/>
    <xf numFmtId="0" fontId="88" fillId="5" borderId="0" applyNumberFormat="0" applyBorder="0" applyAlignment="0" applyProtection="0"/>
    <xf numFmtId="0" fontId="88" fillId="5" borderId="0" applyNumberFormat="0" applyBorder="0" applyAlignment="0" applyProtection="0"/>
    <xf numFmtId="0" fontId="88" fillId="52" borderId="0" applyNumberFormat="0" applyBorder="0" applyAlignment="0" applyProtection="0"/>
    <xf numFmtId="0" fontId="88" fillId="5" borderId="0" applyNumberFormat="0" applyBorder="0" applyAlignment="0" applyProtection="0"/>
    <xf numFmtId="0" fontId="10"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9" fillId="53"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53" borderId="0" applyNumberFormat="0" applyBorder="0" applyAlignment="0" applyProtection="0"/>
    <xf numFmtId="0" fontId="89" fillId="2" borderId="0" applyNumberFormat="0" applyBorder="0" applyAlignment="0" applyProtection="0"/>
    <xf numFmtId="0" fontId="35" fillId="17" borderId="0" applyNumberFormat="0" applyBorder="0" applyAlignment="0" applyProtection="0"/>
    <xf numFmtId="0" fontId="35" fillId="17" borderId="0" applyNumberFormat="0" applyBorder="0" applyAlignment="0" applyProtection="0"/>
    <xf numFmtId="0" fontId="35" fillId="17" borderId="0" applyNumberFormat="0" applyBorder="0" applyAlignment="0" applyProtection="0"/>
    <xf numFmtId="0" fontId="35" fillId="17" borderId="0" applyNumberFormat="0" applyBorder="0" applyAlignment="0" applyProtection="0"/>
    <xf numFmtId="0" fontId="89" fillId="54"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89" fillId="55"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89" fillId="56" borderId="0" applyNumberFormat="0" applyBorder="0" applyAlignment="0" applyProtection="0"/>
    <xf numFmtId="0" fontId="89" fillId="18" borderId="0" applyNumberFormat="0" applyBorder="0" applyAlignment="0" applyProtection="0"/>
    <xf numFmtId="0" fontId="89" fillId="56" borderId="0" applyNumberFormat="0" applyBorder="0" applyAlignment="0" applyProtection="0"/>
    <xf numFmtId="0" fontId="89" fillId="15" borderId="0" applyNumberFormat="0" applyBorder="0" applyAlignment="0" applyProtection="0"/>
    <xf numFmtId="0" fontId="89" fillId="15" borderId="0" applyNumberFormat="0" applyBorder="0" applyAlignment="0" applyProtection="0"/>
    <xf numFmtId="0" fontId="89" fillId="56" borderId="0" applyNumberFormat="0" applyBorder="0" applyAlignment="0" applyProtection="0"/>
    <xf numFmtId="0" fontId="89" fillId="15" borderId="0" applyNumberFormat="0" applyBorder="0" applyAlignment="0" applyProtection="0"/>
    <xf numFmtId="0" fontId="89" fillId="15"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89" fillId="57"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57" borderId="0" applyNumberFormat="0" applyBorder="0" applyAlignment="0" applyProtection="0"/>
    <xf numFmtId="0" fontId="89" fillId="2"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89" fillId="58" borderId="0" applyNumberFormat="0" applyBorder="0" applyAlignment="0" applyProtection="0"/>
    <xf numFmtId="0" fontId="89" fillId="20" borderId="0" applyNumberFormat="0" applyBorder="0" applyAlignment="0" applyProtection="0"/>
    <xf numFmtId="0" fontId="89" fillId="58" borderId="0" applyNumberFormat="0" applyBorder="0" applyAlignment="0" applyProtection="0"/>
    <xf numFmtId="0" fontId="89" fillId="5" borderId="0" applyNumberFormat="0" applyBorder="0" applyAlignment="0" applyProtection="0"/>
    <xf numFmtId="0" fontId="89" fillId="5" borderId="0" applyNumberFormat="0" applyBorder="0" applyAlignment="0" applyProtection="0"/>
    <xf numFmtId="0" fontId="89" fillId="58" borderId="0" applyNumberFormat="0" applyBorder="0" applyAlignment="0" applyProtection="0"/>
    <xf numFmtId="0" fontId="89" fillId="5" borderId="0" applyNumberFormat="0" applyBorder="0" applyAlignment="0" applyProtection="0"/>
    <xf numFmtId="0" fontId="89" fillId="5" borderId="0" applyNumberFormat="0" applyBorder="0" applyAlignment="0" applyProtection="0"/>
    <xf numFmtId="0" fontId="35" fillId="20" borderId="0" applyNumberFormat="0" applyBorder="0" applyAlignment="0" applyProtection="0"/>
    <xf numFmtId="0" fontId="35" fillId="20" borderId="0" applyNumberFormat="0" applyBorder="0" applyAlignment="0" applyProtection="0"/>
    <xf numFmtId="0" fontId="35" fillId="20" borderId="0" applyNumberFormat="0" applyBorder="0" applyAlignment="0" applyProtection="0"/>
    <xf numFmtId="0" fontId="35" fillId="20" borderId="0" applyNumberFormat="0" applyBorder="0" applyAlignment="0" applyProtection="0"/>
    <xf numFmtId="0" fontId="89" fillId="59" borderId="0" applyNumberFormat="0" applyBorder="0" applyAlignment="0" applyProtection="0"/>
    <xf numFmtId="0" fontId="35" fillId="21" borderId="0" applyNumberFormat="0" applyBorder="0" applyAlignment="0" applyProtection="0"/>
    <xf numFmtId="0" fontId="89" fillId="19" borderId="0" applyNumberFormat="0" applyBorder="0" applyAlignment="0" applyProtection="0"/>
    <xf numFmtId="0" fontId="89" fillId="19" borderId="0" applyNumberFormat="0" applyBorder="0" applyAlignment="0" applyProtection="0"/>
    <xf numFmtId="0" fontId="89" fillId="59" borderId="0" applyNumberFormat="0" applyBorder="0" applyAlignment="0" applyProtection="0"/>
    <xf numFmtId="0" fontId="89" fillId="19" borderId="0" applyNumberFormat="0" applyBorder="0" applyAlignment="0" applyProtection="0"/>
    <xf numFmtId="0" fontId="89" fillId="21" borderId="0" applyNumberFormat="0" applyBorder="0" applyAlignment="0" applyProtection="0"/>
    <xf numFmtId="0" fontId="89" fillId="60" borderId="0" applyNumberFormat="0" applyBorder="0" applyAlignment="0" applyProtection="0"/>
    <xf numFmtId="0" fontId="35" fillId="22" borderId="0" applyNumberFormat="0" applyBorder="0" applyAlignment="0" applyProtection="0"/>
    <xf numFmtId="0" fontId="89" fillId="23" borderId="0" applyNumberFormat="0" applyBorder="0" applyAlignment="0" applyProtection="0"/>
    <xf numFmtId="0" fontId="89" fillId="22" borderId="0" applyNumberFormat="0" applyBorder="0" applyAlignment="0" applyProtection="0"/>
    <xf numFmtId="0" fontId="35" fillId="24" borderId="0" applyNumberFormat="0" applyBorder="0" applyAlignment="0" applyProtection="0"/>
    <xf numFmtId="0" fontId="89" fillId="61" borderId="0" applyNumberFormat="0" applyBorder="0" applyAlignment="0" applyProtection="0"/>
    <xf numFmtId="0" fontId="89" fillId="62" borderId="0" applyNumberFormat="0" applyBorder="0" applyAlignment="0" applyProtection="0"/>
    <xf numFmtId="0" fontId="35" fillId="18" borderId="0" applyNumberFormat="0" applyBorder="0" applyAlignment="0" applyProtection="0"/>
    <xf numFmtId="0" fontId="89" fillId="25" borderId="0" applyNumberFormat="0" applyBorder="0" applyAlignment="0" applyProtection="0"/>
    <xf numFmtId="0" fontId="89" fillId="25" borderId="0" applyNumberFormat="0" applyBorder="0" applyAlignment="0" applyProtection="0"/>
    <xf numFmtId="0" fontId="89" fillId="62" borderId="0" applyNumberFormat="0" applyBorder="0" applyAlignment="0" applyProtection="0"/>
    <xf numFmtId="0" fontId="89" fillId="25" borderId="0" applyNumberFormat="0" applyBorder="0" applyAlignment="0" applyProtection="0"/>
    <xf numFmtId="0" fontId="89" fillId="18" borderId="0" applyNumberFormat="0" applyBorder="0" applyAlignment="0" applyProtection="0"/>
    <xf numFmtId="0" fontId="35" fillId="19" borderId="0" applyNumberFormat="0" applyBorder="0" applyAlignment="0" applyProtection="0"/>
    <xf numFmtId="0" fontId="89" fillId="63" borderId="0" applyNumberFormat="0" applyBorder="0" applyAlignment="0" applyProtection="0"/>
    <xf numFmtId="0" fontId="35" fillId="23" borderId="0" applyNumberFormat="0" applyBorder="0" applyAlignment="0" applyProtection="0"/>
    <xf numFmtId="0" fontId="89" fillId="64" borderId="0" applyNumberFormat="0" applyBorder="0" applyAlignment="0" applyProtection="0"/>
    <xf numFmtId="0" fontId="89" fillId="21" borderId="0" applyNumberFormat="0" applyBorder="0" applyAlignment="0" applyProtection="0"/>
    <xf numFmtId="0" fontId="89" fillId="21" borderId="0" applyNumberFormat="0" applyBorder="0" applyAlignment="0" applyProtection="0"/>
    <xf numFmtId="0" fontId="89" fillId="22" borderId="0" applyNumberFormat="0" applyBorder="0" applyAlignment="0" applyProtection="0"/>
    <xf numFmtId="0" fontId="89" fillId="22"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18" borderId="0" applyNumberFormat="0" applyBorder="0" applyAlignment="0" applyProtection="0"/>
    <xf numFmtId="0" fontId="89" fillId="18"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4" borderId="0" applyNumberFormat="0" applyBorder="0" applyAlignment="0" applyProtection="0"/>
    <xf numFmtId="0" fontId="89" fillId="64" borderId="0" applyNumberFormat="0" applyBorder="0" applyAlignment="0" applyProtection="0"/>
    <xf numFmtId="0" fontId="89" fillId="64" borderId="0" applyNumberFormat="0" applyBorder="0" applyAlignment="0" applyProtection="0"/>
    <xf numFmtId="0" fontId="90" fillId="65" borderId="84" applyNumberFormat="0" applyAlignment="0" applyProtection="0"/>
    <xf numFmtId="0" fontId="90" fillId="15" borderId="84" applyNumberFormat="0" applyAlignment="0" applyProtection="0"/>
    <xf numFmtId="0" fontId="90" fillId="15" borderId="84" applyNumberFormat="0" applyAlignment="0" applyProtection="0"/>
    <xf numFmtId="0" fontId="11" fillId="15" borderId="1" applyNumberFormat="0" applyAlignment="0" applyProtection="0"/>
    <xf numFmtId="0" fontId="90" fillId="65" borderId="84" applyNumberFormat="0" applyAlignment="0" applyProtection="0"/>
    <xf numFmtId="0" fontId="90" fillId="9" borderId="84" applyNumberFormat="0" applyAlignment="0" applyProtection="0"/>
    <xf numFmtId="0" fontId="90" fillId="9" borderId="84" applyNumberFormat="0" applyAlignment="0" applyProtection="0"/>
    <xf numFmtId="0" fontId="90" fillId="65" borderId="84" applyNumberFormat="0" applyAlignment="0" applyProtection="0"/>
    <xf numFmtId="0" fontId="11" fillId="9" borderId="1" applyNumberFormat="0" applyAlignment="0" applyProtection="0"/>
    <xf numFmtId="0" fontId="90" fillId="15" borderId="84" applyNumberFormat="0" applyAlignment="0" applyProtection="0"/>
    <xf numFmtId="0" fontId="11" fillId="9" borderId="1" applyNumberFormat="0" applyAlignment="0" applyProtection="0"/>
    <xf numFmtId="0" fontId="90" fillId="15" borderId="84" applyNumberFormat="0" applyAlignment="0" applyProtection="0"/>
    <xf numFmtId="0" fontId="90" fillId="15" borderId="84" applyNumberFormat="0" applyAlignment="0" applyProtection="0"/>
    <xf numFmtId="0" fontId="11" fillId="15" borderId="1" applyNumberFormat="0" applyAlignment="0" applyProtection="0"/>
    <xf numFmtId="0" fontId="36" fillId="15" borderId="2" applyNumberFormat="0" applyAlignment="0" applyProtection="0"/>
    <xf numFmtId="0" fontId="36" fillId="15" borderId="2" applyNumberFormat="0" applyAlignment="0" applyProtection="0"/>
    <xf numFmtId="0" fontId="36" fillId="15" borderId="2" applyNumberFormat="0" applyAlignment="0" applyProtection="0"/>
    <xf numFmtId="0" fontId="36" fillId="15" borderId="2" applyNumberFormat="0" applyAlignment="0" applyProtection="0"/>
    <xf numFmtId="0" fontId="36" fillId="15" borderId="2" applyNumberFormat="0" applyAlignment="0" applyProtection="0"/>
    <xf numFmtId="0" fontId="90" fillId="15" borderId="84" applyNumberFormat="0" applyAlignment="0" applyProtection="0"/>
    <xf numFmtId="0" fontId="90" fillId="15" borderId="84" applyNumberFormat="0" applyAlignment="0" applyProtection="0"/>
    <xf numFmtId="0" fontId="11" fillId="15" borderId="1" applyNumberFormat="0" applyAlignment="0" applyProtection="0"/>
    <xf numFmtId="0" fontId="90" fillId="15" borderId="84" applyNumberFormat="0" applyAlignment="0" applyProtection="0"/>
    <xf numFmtId="0" fontId="36" fillId="15" borderId="2" applyNumberFormat="0" applyAlignment="0" applyProtection="0"/>
    <xf numFmtId="0" fontId="36" fillId="15" borderId="2" applyNumberFormat="0" applyAlignment="0" applyProtection="0"/>
    <xf numFmtId="0" fontId="90" fillId="15" borderId="84" applyNumberFormat="0" applyAlignment="0" applyProtection="0"/>
    <xf numFmtId="0" fontId="48" fillId="6" borderId="0" applyNumberFormat="0" applyBorder="0" applyAlignment="0" applyProtection="0"/>
    <xf numFmtId="0" fontId="91" fillId="66" borderId="0" applyNumberFormat="0" applyBorder="0" applyAlignment="0" applyProtection="0"/>
    <xf numFmtId="0" fontId="92" fillId="65" borderId="85" applyNumberFormat="0" applyAlignment="0" applyProtection="0"/>
    <xf numFmtId="0" fontId="92" fillId="15" borderId="85" applyNumberFormat="0" applyAlignment="0" applyProtection="0"/>
    <xf numFmtId="0" fontId="92" fillId="65" borderId="85" applyNumberFormat="0" applyAlignment="0" applyProtection="0"/>
    <xf numFmtId="0" fontId="92" fillId="9" borderId="85" applyNumberFormat="0" applyAlignment="0" applyProtection="0"/>
    <xf numFmtId="0" fontId="92" fillId="9" borderId="85" applyNumberFormat="0" applyAlignment="0" applyProtection="0"/>
    <xf numFmtId="0" fontId="92" fillId="65" borderId="85" applyNumberFormat="0" applyAlignment="0" applyProtection="0"/>
    <xf numFmtId="0" fontId="92" fillId="9" borderId="85" applyNumberFormat="0" applyAlignment="0" applyProtection="0"/>
    <xf numFmtId="0" fontId="92" fillId="9" borderId="85" applyNumberFormat="0" applyAlignment="0" applyProtection="0"/>
    <xf numFmtId="0" fontId="92" fillId="15" borderId="85" applyNumberFormat="0" applyAlignment="0" applyProtection="0"/>
    <xf numFmtId="0" fontId="37" fillId="15" borderId="3" applyNumberFormat="0" applyAlignment="0" applyProtection="0"/>
    <xf numFmtId="0" fontId="37" fillId="15" borderId="3" applyNumberFormat="0" applyAlignment="0" applyProtection="0"/>
    <xf numFmtId="0" fontId="37" fillId="15" borderId="3" applyNumberFormat="0" applyAlignment="0" applyProtection="0"/>
    <xf numFmtId="0" fontId="37" fillId="15" borderId="3" applyNumberFormat="0" applyAlignment="0" applyProtection="0"/>
    <xf numFmtId="0" fontId="37" fillId="15" borderId="3" applyNumberFormat="0" applyAlignment="0" applyProtection="0"/>
    <xf numFmtId="0" fontId="92" fillId="15" borderId="85" applyNumberFormat="0" applyAlignment="0" applyProtection="0"/>
    <xf numFmtId="0" fontId="37" fillId="15" borderId="3" applyNumberFormat="0" applyAlignment="0" applyProtection="0"/>
    <xf numFmtId="0" fontId="37" fillId="15" borderId="3" applyNumberFormat="0" applyAlignment="0" applyProtection="0"/>
    <xf numFmtId="0" fontId="50" fillId="26" borderId="5" applyNumberFormat="0" applyAlignment="0" applyProtection="0"/>
    <xf numFmtId="0" fontId="93" fillId="67" borderId="86" applyNumberFormat="0" applyAlignment="0" applyProtection="0"/>
    <xf numFmtId="0" fontId="93" fillId="67" borderId="4" applyNumberFormat="0" applyAlignment="0" applyProtection="0"/>
    <xf numFmtId="0" fontId="94" fillId="68" borderId="85" applyNumberFormat="0" applyAlignment="0" applyProtection="0"/>
    <xf numFmtId="0" fontId="38" fillId="5" borderId="3" applyNumberFormat="0" applyAlignment="0" applyProtection="0"/>
    <xf numFmtId="0" fontId="38" fillId="5" borderId="3" applyNumberFormat="0" applyAlignment="0" applyProtection="0"/>
    <xf numFmtId="0" fontId="38" fillId="5" borderId="3" applyNumberFormat="0" applyAlignment="0" applyProtection="0"/>
    <xf numFmtId="0" fontId="38" fillId="5" borderId="3" applyNumberFormat="0" applyAlignment="0" applyProtection="0"/>
    <xf numFmtId="0" fontId="38" fillId="5" borderId="3" applyNumberFormat="0" applyAlignment="0" applyProtection="0"/>
    <xf numFmtId="0" fontId="95" fillId="0" borderId="87" applyNumberFormat="0" applyFill="0" applyAlignment="0" applyProtection="0"/>
    <xf numFmtId="0" fontId="95" fillId="0" borderId="7" applyNumberFormat="0" applyFill="0" applyAlignment="0" applyProtection="0"/>
    <xf numFmtId="0" fontId="95" fillId="0" borderId="7" applyNumberFormat="0" applyFill="0" applyAlignment="0" applyProtection="0"/>
    <xf numFmtId="0" fontId="95" fillId="0" borderId="7" applyNumberFormat="0" applyFill="0" applyAlignment="0" applyProtection="0"/>
    <xf numFmtId="0" fontId="95" fillId="0" borderId="87" applyNumberFormat="0" applyFill="0" applyAlignment="0" applyProtection="0"/>
    <xf numFmtId="0" fontId="95" fillId="0" borderId="6" applyNumberFormat="0" applyFill="0" applyAlignment="0" applyProtection="0"/>
    <xf numFmtId="0" fontId="95" fillId="0" borderId="6" applyNumberFormat="0" applyFill="0" applyAlignment="0" applyProtection="0"/>
    <xf numFmtId="0" fontId="95" fillId="0" borderId="87" applyNumberFormat="0" applyFill="0" applyAlignment="0" applyProtection="0"/>
    <xf numFmtId="0" fontId="95" fillId="0" borderId="6" applyNumberFormat="0" applyFill="0" applyAlignment="0" applyProtection="0"/>
    <xf numFmtId="0" fontId="95" fillId="0" borderId="6" applyNumberFormat="0" applyFill="0" applyAlignment="0" applyProtection="0"/>
    <xf numFmtId="0" fontId="95" fillId="0" borderId="7" applyNumberFormat="0" applyFill="0" applyAlignment="0" applyProtection="0"/>
    <xf numFmtId="0" fontId="95" fillId="0" borderId="7" applyNumberFormat="0" applyFill="0" applyAlignment="0" applyProtection="0"/>
    <xf numFmtId="0" fontId="11" fillId="0" borderId="7" applyNumberFormat="0" applyFill="0" applyAlignment="0" applyProtection="0"/>
    <xf numFmtId="0" fontId="11" fillId="0" borderId="7" applyNumberFormat="0" applyFill="0" applyAlignment="0" applyProtection="0"/>
    <xf numFmtId="0" fontId="95" fillId="0" borderId="7" applyNumberFormat="0" applyFill="0" applyAlignment="0" applyProtection="0"/>
    <xf numFmtId="0" fontId="11" fillId="0" borderId="7" applyNumberFormat="0" applyFill="0" applyAlignment="0" applyProtection="0"/>
    <xf numFmtId="0" fontId="11" fillId="0" borderId="7" applyNumberFormat="0" applyFill="0" applyAlignment="0" applyProtection="0"/>
    <xf numFmtId="0" fontId="11" fillId="0" borderId="7" applyNumberFormat="0" applyFill="0" applyAlignment="0" applyProtection="0"/>
    <xf numFmtId="0" fontId="11" fillId="0" borderId="7" applyNumberFormat="0" applyFill="0" applyAlignment="0" applyProtection="0"/>
    <xf numFmtId="0" fontId="95" fillId="0" borderId="7" applyNumberFormat="0" applyFill="0" applyAlignment="0" applyProtection="0"/>
    <xf numFmtId="0" fontId="11" fillId="0" borderId="7" applyNumberFormat="0" applyFill="0" applyAlignment="0" applyProtection="0"/>
    <xf numFmtId="0" fontId="96"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47" fillId="8" borderId="0" applyNumberFormat="0" applyBorder="0" applyAlignment="0" applyProtection="0"/>
    <xf numFmtId="0" fontId="97" fillId="69" borderId="0" applyNumberFormat="0" applyBorder="0" applyAlignment="0" applyProtection="0"/>
    <xf numFmtId="0" fontId="97" fillId="69" borderId="0" applyNumberFormat="0" applyBorder="0" applyAlignment="0" applyProtection="0"/>
    <xf numFmtId="0" fontId="97" fillId="69" borderId="0" applyNumberFormat="0" applyBorder="0" applyAlignment="0" applyProtection="0"/>
    <xf numFmtId="0" fontId="97" fillId="69" borderId="0" applyNumberFormat="0" applyBorder="0" applyAlignment="0" applyProtection="0"/>
    <xf numFmtId="0" fontId="98" fillId="0" borderId="88" applyNumberFormat="0" applyFill="0" applyAlignment="0" applyProtection="0"/>
    <xf numFmtId="0" fontId="72" fillId="0" borderId="8" applyNumberFormat="0" applyFill="0" applyAlignment="0" applyProtection="0"/>
    <xf numFmtId="0" fontId="72" fillId="0" borderId="8" applyNumberFormat="0" applyFill="0" applyAlignment="0" applyProtection="0"/>
    <xf numFmtId="0" fontId="98" fillId="0" borderId="88" applyNumberFormat="0" applyFill="0" applyAlignment="0" applyProtection="0"/>
    <xf numFmtId="0" fontId="72" fillId="0" borderId="8" applyNumberFormat="0" applyFill="0" applyAlignment="0" applyProtection="0"/>
    <xf numFmtId="0" fontId="42" fillId="0" borderId="9" applyNumberFormat="0" applyFill="0" applyAlignment="0" applyProtection="0"/>
    <xf numFmtId="0" fontId="99" fillId="0" borderId="89" applyNumberFormat="0" applyFill="0" applyAlignment="0" applyProtection="0"/>
    <xf numFmtId="0" fontId="73" fillId="0" borderId="11" applyNumberFormat="0" applyFill="0" applyAlignment="0" applyProtection="0"/>
    <xf numFmtId="0" fontId="73" fillId="0" borderId="11" applyNumberFormat="0" applyFill="0" applyAlignment="0" applyProtection="0"/>
    <xf numFmtId="0" fontId="99" fillId="0" borderId="89" applyNumberFormat="0" applyFill="0" applyAlignment="0" applyProtection="0"/>
    <xf numFmtId="0" fontId="73" fillId="0" borderId="10" applyNumberFormat="0" applyFill="0" applyAlignment="0" applyProtection="0"/>
    <xf numFmtId="0" fontId="45" fillId="0" borderId="12" applyNumberFormat="0" applyFill="0" applyAlignment="0" applyProtection="0"/>
    <xf numFmtId="0" fontId="100" fillId="0" borderId="90" applyNumberFormat="0" applyFill="0" applyAlignment="0" applyProtection="0"/>
    <xf numFmtId="0" fontId="74" fillId="0" borderId="14" applyNumberFormat="0" applyFill="0" applyAlignment="0" applyProtection="0"/>
    <xf numFmtId="0" fontId="74" fillId="0" borderId="14" applyNumberFormat="0" applyFill="0" applyAlignment="0" applyProtection="0"/>
    <xf numFmtId="0" fontId="100" fillId="0" borderId="90" applyNumberFormat="0" applyFill="0" applyAlignment="0" applyProtection="0"/>
    <xf numFmtId="0" fontId="74" fillId="0" borderId="13" applyNumberFormat="0" applyFill="0" applyAlignment="0" applyProtection="0"/>
    <xf numFmtId="0" fontId="43" fillId="0" borderId="15" applyNumberFormat="0" applyFill="0" applyAlignment="0" applyProtection="0"/>
    <xf numFmtId="0" fontId="10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100" fillId="0" borderId="0" applyNumberFormat="0" applyFill="0" applyBorder="0" applyAlignment="0" applyProtection="0"/>
    <xf numFmtId="0" fontId="74" fillId="0" borderId="0" applyNumberFormat="0" applyFill="0" applyBorder="0" applyAlignment="0" applyProtection="0"/>
    <xf numFmtId="0" fontId="43" fillId="0" borderId="0" applyNumberFormat="0" applyFill="0" applyBorder="0" applyAlignment="0" applyProtection="0"/>
    <xf numFmtId="0" fontId="38" fillId="5" borderId="3" applyNumberFormat="0" applyAlignment="0" applyProtection="0"/>
    <xf numFmtId="0" fontId="49" fillId="0" borderId="16" applyNumberFormat="0" applyFill="0" applyAlignment="0" applyProtection="0"/>
    <xf numFmtId="0" fontId="101" fillId="0" borderId="91" applyNumberFormat="0" applyFill="0" applyAlignment="0" applyProtection="0"/>
    <xf numFmtId="0" fontId="102" fillId="70" borderId="0" applyNumberFormat="0" applyBorder="0" applyAlignment="0" applyProtection="0"/>
    <xf numFmtId="0" fontId="88" fillId="0" borderId="0"/>
    <xf numFmtId="0" fontId="62" fillId="71" borderId="92" applyNumberFormat="0" applyFont="0" applyAlignment="0" applyProtection="0"/>
    <xf numFmtId="0" fontId="2" fillId="7" borderId="17" applyNumberFormat="0" applyFont="0" applyAlignment="0" applyProtection="0"/>
    <xf numFmtId="0" fontId="2" fillId="7" borderId="17"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0" fillId="71" borderId="92" applyNumberFormat="0" applyFont="0" applyAlignment="0" applyProtection="0"/>
    <xf numFmtId="0" fontId="62" fillId="71" borderId="92" applyNumberFormat="0" applyFont="0" applyAlignment="0" applyProtection="0"/>
    <xf numFmtId="0" fontId="10" fillId="71" borderId="92" applyNumberFormat="0" applyFont="0" applyAlignment="0" applyProtection="0"/>
    <xf numFmtId="0" fontId="10"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0" fillId="71" borderId="92" applyNumberFormat="0" applyFont="0" applyAlignment="0" applyProtection="0"/>
    <xf numFmtId="0" fontId="1" fillId="71" borderId="92" applyNumberFormat="0" applyFont="0" applyAlignment="0" applyProtection="0"/>
    <xf numFmtId="0" fontId="62"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62"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0" fillId="71" borderId="92" applyNumberFormat="0" applyFont="0" applyAlignment="0" applyProtection="0"/>
    <xf numFmtId="0" fontId="10"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0"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0" fillId="71" borderId="92" applyNumberFormat="0" applyFont="0" applyAlignment="0" applyProtection="0"/>
    <xf numFmtId="0" fontId="10" fillId="71" borderId="92" applyNumberFormat="0" applyFont="0" applyAlignment="0" applyProtection="0"/>
    <xf numFmtId="0" fontId="10"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0"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0" fillId="71" borderId="92" applyNumberFormat="0" applyFont="0" applyAlignment="0" applyProtection="0"/>
    <xf numFmtId="0" fontId="10"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0" fillId="71" borderId="92" applyNumberFormat="0" applyFont="0" applyAlignment="0" applyProtection="0"/>
    <xf numFmtId="0" fontId="10"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0"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36" fillId="15" borderId="2" applyNumberFormat="0" applyAlignment="0" applyProtection="0"/>
    <xf numFmtId="9" fontId="10" fillId="0" borderId="0" applyFont="0" applyFill="0" applyBorder="0" applyAlignment="0" applyProtection="0"/>
    <xf numFmtId="9" fontId="1" fillId="0" borderId="0" applyFont="0" applyFill="0" applyBorder="0" applyAlignment="0" applyProtection="0"/>
    <xf numFmtId="9" fontId="6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6"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6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6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0" fontId="91" fillId="66" borderId="0" applyNumberFormat="0" applyBorder="0" applyAlignment="0" applyProtection="0"/>
    <xf numFmtId="0" fontId="91" fillId="66" borderId="0" applyNumberFormat="0" applyBorder="0" applyAlignment="0" applyProtection="0"/>
    <xf numFmtId="0" fontId="91" fillId="66" borderId="0" applyNumberFormat="0" applyBorder="0" applyAlignment="0" applyProtection="0"/>
    <xf numFmtId="0" fontId="2" fillId="0" borderId="0"/>
    <xf numFmtId="0" fontId="88" fillId="0" borderId="0"/>
    <xf numFmtId="0" fontId="88" fillId="0" borderId="0"/>
    <xf numFmtId="0" fontId="103" fillId="0" borderId="0"/>
    <xf numFmtId="0" fontId="2" fillId="0" borderId="0"/>
    <xf numFmtId="0" fontId="88" fillId="0" borderId="0"/>
    <xf numFmtId="0" fontId="88" fillId="0" borderId="0"/>
    <xf numFmtId="0" fontId="103" fillId="0" borderId="0"/>
    <xf numFmtId="0" fontId="26" fillId="0" borderId="0"/>
    <xf numFmtId="0" fontId="2" fillId="0" borderId="0"/>
    <xf numFmtId="0" fontId="10" fillId="0" borderId="0"/>
    <xf numFmtId="0" fontId="10" fillId="0" borderId="0"/>
    <xf numFmtId="0" fontId="1" fillId="0" borderId="0"/>
    <xf numFmtId="0" fontId="1" fillId="0" borderId="0"/>
    <xf numFmtId="0" fontId="10" fillId="0" borderId="0"/>
    <xf numFmtId="0" fontId="1" fillId="0" borderId="0"/>
    <xf numFmtId="0" fontId="2" fillId="0" borderId="0"/>
    <xf numFmtId="0" fontId="1" fillId="0" borderId="0"/>
    <xf numFmtId="0" fontId="2" fillId="0" borderId="0"/>
    <xf numFmtId="0" fontId="2" fillId="0" borderId="0"/>
    <xf numFmtId="0" fontId="103" fillId="0" borderId="0"/>
    <xf numFmtId="0" fontId="10" fillId="0" borderId="0"/>
    <xf numFmtId="0" fontId="10" fillId="0" borderId="0"/>
    <xf numFmtId="0" fontId="1" fillId="0" borderId="0"/>
    <xf numFmtId="0" fontId="1" fillId="0" borderId="0"/>
    <xf numFmtId="0" fontId="10" fillId="0" borderId="0"/>
    <xf numFmtId="0" fontId="1" fillId="0" borderId="0"/>
    <xf numFmtId="0" fontId="1" fillId="0" borderId="0"/>
    <xf numFmtId="0" fontId="103" fillId="0" borderId="0"/>
    <xf numFmtId="0" fontId="88" fillId="0" borderId="0"/>
    <xf numFmtId="0" fontId="2" fillId="0" borderId="0"/>
    <xf numFmtId="0" fontId="2" fillId="0" borderId="0"/>
    <xf numFmtId="0" fontId="2" fillId="0" borderId="0"/>
    <xf numFmtId="0" fontId="104"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104" fillId="0" borderId="0" applyNumberFormat="0" applyFill="0" applyBorder="0" applyAlignment="0" applyProtection="0"/>
    <xf numFmtId="0" fontId="75" fillId="0" borderId="0" applyNumberFormat="0" applyFill="0" applyBorder="0" applyAlignment="0" applyProtection="0"/>
    <xf numFmtId="0" fontId="44" fillId="0" borderId="0" applyNumberFormat="0" applyFill="0" applyBorder="0" applyAlignment="0" applyProtection="0"/>
    <xf numFmtId="0" fontId="11" fillId="0" borderId="7" applyNumberFormat="0" applyFill="0" applyAlignment="0" applyProtection="0"/>
    <xf numFmtId="0" fontId="42" fillId="0" borderId="9" applyNumberFormat="0" applyFill="0" applyAlignment="0" applyProtection="0"/>
    <xf numFmtId="0" fontId="42" fillId="0" borderId="9" applyNumberFormat="0" applyFill="0" applyAlignment="0" applyProtection="0"/>
    <xf numFmtId="0" fontId="45" fillId="0" borderId="12" applyNumberFormat="0" applyFill="0" applyAlignment="0" applyProtection="0"/>
    <xf numFmtId="0" fontId="45" fillId="0" borderId="12" applyNumberFormat="0" applyFill="0" applyAlignment="0" applyProtection="0"/>
    <xf numFmtId="0" fontId="43" fillId="0" borderId="15" applyNumberFormat="0" applyFill="0" applyAlignment="0" applyProtection="0"/>
    <xf numFmtId="0" fontId="43" fillId="0" borderId="15" applyNumberFormat="0" applyFill="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01" fillId="0" borderId="91" applyNumberFormat="0" applyFill="0" applyAlignment="0" applyProtection="0"/>
    <xf numFmtId="0" fontId="101" fillId="0" borderId="91" applyNumberFormat="0" applyFill="0" applyAlignment="0" applyProtection="0"/>
    <xf numFmtId="0" fontId="101" fillId="0" borderId="91" applyNumberFormat="0" applyFill="0" applyAlignment="0" applyProtection="0"/>
    <xf numFmtId="0" fontId="105" fillId="0" borderId="0" applyNumberFormat="0" applyFill="0" applyBorder="0" applyAlignment="0" applyProtection="0"/>
    <xf numFmtId="0" fontId="40" fillId="0" borderId="0" applyNumberFormat="0" applyFill="0" applyBorder="0" applyAlignment="0" applyProtection="0"/>
    <xf numFmtId="0" fontId="105" fillId="0" borderId="0" applyNumberFormat="0" applyFill="0" applyBorder="0" applyAlignment="0" applyProtection="0"/>
    <xf numFmtId="0" fontId="76"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93" fillId="67" borderId="86" applyNumberFormat="0" applyAlignment="0" applyProtection="0"/>
    <xf numFmtId="0" fontId="93" fillId="67" borderId="86" applyNumberFormat="0" applyAlignment="0" applyProtection="0"/>
    <xf numFmtId="0" fontId="93" fillId="67" borderId="86" applyNumberFormat="0" applyAlignment="0" applyProtection="0"/>
    <xf numFmtId="0" fontId="93" fillId="67" borderId="4" applyNumberFormat="0" applyAlignment="0" applyProtection="0"/>
    <xf numFmtId="0" fontId="93" fillId="67" borderId="86" applyNumberFormat="0" applyAlignment="0" applyProtection="0"/>
    <xf numFmtId="0" fontId="93" fillId="67" borderId="4" applyNumberFormat="0" applyAlignment="0" applyProtection="0"/>
    <xf numFmtId="0" fontId="111" fillId="0" borderId="0" applyNumberFormat="0" applyFill="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9" fillId="59" borderId="0" applyNumberFormat="0" applyBorder="0" applyAlignment="0" applyProtection="0"/>
    <xf numFmtId="0" fontId="89" fillId="19" borderId="0" applyNumberFormat="0" applyBorder="0" applyAlignment="0" applyProtection="0"/>
    <xf numFmtId="0" fontId="89" fillId="62" borderId="0" applyNumberFormat="0" applyBorder="0" applyAlignment="0" applyProtection="0"/>
    <xf numFmtId="0" fontId="89" fillId="25" borderId="0" applyNumberFormat="0" applyBorder="0" applyAlignment="0" applyProtection="0"/>
    <xf numFmtId="0" fontId="89" fillId="19" borderId="0" applyNumberFormat="0" applyBorder="0" applyAlignment="0" applyProtection="0"/>
    <xf numFmtId="0" fontId="89" fillId="19"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1" borderId="0" applyNumberFormat="0" applyBorder="0" applyAlignment="0" applyProtection="0"/>
    <xf numFmtId="0" fontId="89" fillId="25" borderId="0" applyNumberFormat="0" applyBorder="0" applyAlignment="0" applyProtection="0"/>
    <xf numFmtId="0" fontId="89" fillId="25" borderId="0" applyNumberFormat="0" applyBorder="0" applyAlignment="0" applyProtection="0"/>
    <xf numFmtId="0" fontId="89" fillId="63" borderId="0" applyNumberFormat="0" applyBorder="0" applyAlignment="0" applyProtection="0"/>
    <xf numFmtId="0" fontId="89" fillId="64" borderId="0" applyNumberFormat="0" applyBorder="0" applyAlignment="0" applyProtection="0"/>
    <xf numFmtId="0" fontId="131" fillId="9" borderId="1" applyNumberFormat="0" applyAlignment="0" applyProtection="0"/>
    <xf numFmtId="0" fontId="131" fillId="15" borderId="1" applyNumberFormat="0" applyAlignment="0" applyProtection="0"/>
    <xf numFmtId="0" fontId="131" fillId="15" borderId="1" applyNumberFormat="0" applyAlignment="0" applyProtection="0"/>
    <xf numFmtId="0" fontId="11" fillId="15" borderId="1" applyNumberFormat="0" applyAlignment="0" applyProtection="0"/>
    <xf numFmtId="0" fontId="11" fillId="15" borderId="1" applyNumberFormat="0" applyAlignment="0" applyProtection="0"/>
    <xf numFmtId="0" fontId="131" fillId="9" borderId="1" applyNumberFormat="0" applyAlignment="0" applyProtection="0"/>
    <xf numFmtId="0" fontId="11" fillId="9" borderId="1" applyNumberFormat="0" applyAlignment="0" applyProtection="0"/>
    <xf numFmtId="0" fontId="11" fillId="9" borderId="1" applyNumberFormat="0" applyAlignment="0" applyProtection="0"/>
    <xf numFmtId="0" fontId="131" fillId="9" borderId="1" applyNumberFormat="0" applyAlignment="0" applyProtection="0"/>
    <xf numFmtId="0" fontId="11" fillId="9" borderId="1" applyNumberFormat="0" applyAlignment="0" applyProtection="0"/>
    <xf numFmtId="0" fontId="11" fillId="9" borderId="1" applyNumberFormat="0" applyAlignment="0" applyProtection="0"/>
    <xf numFmtId="0" fontId="131" fillId="15" borderId="1" applyNumberFormat="0" applyAlignment="0" applyProtection="0"/>
    <xf numFmtId="0" fontId="131" fillId="15" borderId="1" applyNumberFormat="0" applyAlignment="0" applyProtection="0"/>
    <xf numFmtId="0" fontId="11" fillId="15" borderId="1" applyNumberFormat="0" applyAlignment="0" applyProtection="0"/>
    <xf numFmtId="0" fontId="11" fillId="15" borderId="1" applyNumberFormat="0" applyAlignment="0" applyProtection="0"/>
    <xf numFmtId="0" fontId="131" fillId="15" borderId="1" applyNumberFormat="0" applyAlignment="0" applyProtection="0"/>
    <xf numFmtId="0" fontId="11" fillId="15" borderId="1" applyNumberFormat="0" applyAlignment="0" applyProtection="0"/>
    <xf numFmtId="0" fontId="48" fillId="6" borderId="0" applyNumberFormat="0" applyBorder="0" applyAlignment="0" applyProtection="0"/>
    <xf numFmtId="0" fontId="50" fillId="26" borderId="5" applyNumberFormat="0" applyAlignment="0" applyProtection="0"/>
    <xf numFmtId="0" fontId="93" fillId="67" borderId="4" applyNumberFormat="0" applyAlignment="0" applyProtection="0"/>
    <xf numFmtId="0" fontId="93" fillId="67" borderId="86" applyNumberFormat="0" applyAlignment="0" applyProtection="0"/>
    <xf numFmtId="0" fontId="93" fillId="67" borderId="86" applyNumberFormat="0" applyAlignment="0" applyProtection="0"/>
    <xf numFmtId="0" fontId="93" fillId="67" borderId="4" applyNumberFormat="0" applyAlignment="0" applyProtection="0"/>
    <xf numFmtId="0" fontId="93" fillId="67" borderId="5" applyNumberFormat="0" applyAlignment="0" applyProtection="0"/>
    <xf numFmtId="0" fontId="47" fillId="8" borderId="0" applyNumberFormat="0" applyBorder="0" applyAlignment="0" applyProtection="0"/>
    <xf numFmtId="0" fontId="97" fillId="69" borderId="0" applyNumberFormat="0" applyBorder="0" applyAlignment="0" applyProtection="0"/>
    <xf numFmtId="0" fontId="132" fillId="0" borderId="8" applyNumberFormat="0" applyFill="0" applyAlignment="0" applyProtection="0"/>
    <xf numFmtId="0" fontId="132" fillId="0" borderId="8" applyNumberFormat="0" applyFill="0" applyAlignment="0" applyProtection="0"/>
    <xf numFmtId="0" fontId="72" fillId="0" borderId="8" applyNumberFormat="0" applyFill="0" applyAlignment="0" applyProtection="0"/>
    <xf numFmtId="0" fontId="98" fillId="0" borderId="88" applyNumberFormat="0" applyFill="0" applyAlignment="0" applyProtection="0"/>
    <xf numFmtId="0" fontId="72" fillId="0" borderId="8" applyNumberFormat="0" applyFill="0" applyAlignment="0" applyProtection="0"/>
    <xf numFmtId="0" fontId="133" fillId="0" borderId="10" applyNumberFormat="0" applyFill="0" applyAlignment="0" applyProtection="0"/>
    <xf numFmtId="0" fontId="133" fillId="0" borderId="11" applyNumberFormat="0" applyFill="0" applyAlignment="0" applyProtection="0"/>
    <xf numFmtId="0" fontId="73" fillId="0" borderId="11" applyNumberFormat="0" applyFill="0" applyAlignment="0" applyProtection="0"/>
    <xf numFmtId="0" fontId="99" fillId="0" borderId="89" applyNumberFormat="0" applyFill="0" applyAlignment="0" applyProtection="0"/>
    <xf numFmtId="0" fontId="73" fillId="0" borderId="10" applyNumberFormat="0" applyFill="0" applyAlignment="0" applyProtection="0"/>
    <xf numFmtId="0" fontId="134" fillId="0" borderId="13" applyNumberFormat="0" applyFill="0" applyAlignment="0" applyProtection="0"/>
    <xf numFmtId="0" fontId="134" fillId="0" borderId="14" applyNumberFormat="0" applyFill="0" applyAlignment="0" applyProtection="0"/>
    <xf numFmtId="0" fontId="74" fillId="0" borderId="14" applyNumberFormat="0" applyFill="0" applyAlignment="0" applyProtection="0"/>
    <xf numFmtId="0" fontId="100" fillId="0" borderId="90" applyNumberFormat="0" applyFill="0" applyAlignment="0" applyProtection="0"/>
    <xf numFmtId="0" fontId="74" fillId="0" borderId="13" applyNumberFormat="0" applyFill="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74" fillId="0" borderId="0" applyNumberFormat="0" applyFill="0" applyBorder="0" applyAlignment="0" applyProtection="0"/>
    <xf numFmtId="0" fontId="100" fillId="0" borderId="0" applyNumberFormat="0" applyFill="0" applyBorder="0" applyAlignment="0" applyProtection="0"/>
    <xf numFmtId="0" fontId="74" fillId="0" borderId="0" applyNumberFormat="0" applyFill="0" applyBorder="0" applyAlignment="0" applyProtection="0"/>
    <xf numFmtId="0" fontId="49" fillId="0" borderId="16" applyNumberFormat="0" applyFill="0" applyAlignment="0" applyProtection="0"/>
    <xf numFmtId="0" fontId="1" fillId="71" borderId="92" applyNumberFormat="0" applyFont="0" applyAlignment="0" applyProtection="0"/>
    <xf numFmtId="0" fontId="88" fillId="71" borderId="92" applyNumberFormat="0" applyFont="0" applyAlignment="0" applyProtection="0"/>
    <xf numFmtId="0" fontId="1" fillId="71" borderId="92" applyNumberFormat="0" applyFont="0" applyAlignment="0" applyProtection="0"/>
    <xf numFmtId="0" fontId="88"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88"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88"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88"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88"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0" fontId="1" fillId="71" borderId="92" applyNumberFormat="0" applyFont="0" applyAlignment="0" applyProtection="0"/>
    <xf numFmtId="9" fontId="1" fillId="0" borderId="0" applyFont="0" applyFill="0" applyBorder="0" applyAlignment="0" applyProtection="0"/>
    <xf numFmtId="9" fontId="88" fillId="0" borderId="0" applyFont="0" applyFill="0" applyBorder="0" applyAlignment="0" applyProtection="0"/>
    <xf numFmtId="9" fontId="1" fillId="0" borderId="0" applyFont="0" applyFill="0" applyBorder="0" applyAlignment="0" applyProtection="0"/>
    <xf numFmtId="9" fontId="8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91" fillId="6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3" fillId="0" borderId="0"/>
    <xf numFmtId="0" fontId="1" fillId="0" borderId="0"/>
    <xf numFmtId="0" fontId="1" fillId="0" borderId="0"/>
    <xf numFmtId="0" fontId="135" fillId="0" borderId="0" applyNumberFormat="0" applyFill="0" applyBorder="0" applyAlignment="0" applyProtection="0"/>
    <xf numFmtId="0" fontId="135" fillId="0" borderId="0" applyNumberFormat="0" applyFill="0" applyBorder="0" applyAlignment="0" applyProtection="0"/>
    <xf numFmtId="0" fontId="75" fillId="0" borderId="0" applyNumberFormat="0" applyFill="0" applyBorder="0" applyAlignment="0" applyProtection="0"/>
    <xf numFmtId="0" fontId="104" fillId="0" borderId="0" applyNumberFormat="0" applyFill="0" applyBorder="0" applyAlignment="0" applyProtection="0"/>
    <xf numFmtId="0" fontId="75" fillId="0" borderId="0" applyNumberFormat="0" applyFill="0" applyBorder="0" applyAlignment="0" applyProtection="0"/>
    <xf numFmtId="0" fontId="132" fillId="0" borderId="8" applyNumberFormat="0" applyFill="0" applyAlignment="0" applyProtection="0"/>
    <xf numFmtId="0" fontId="132" fillId="0" borderId="8" applyNumberFormat="0" applyFill="0" applyAlignment="0" applyProtection="0"/>
    <xf numFmtId="0" fontId="133" fillId="0" borderId="10" applyNumberFormat="0" applyFill="0" applyAlignment="0" applyProtection="0"/>
    <xf numFmtId="0" fontId="133" fillId="0" borderId="10" applyNumberFormat="0" applyFill="0" applyAlignment="0" applyProtection="0"/>
    <xf numFmtId="0" fontId="134" fillId="0" borderId="13" applyNumberFormat="0" applyFill="0" applyAlignment="0" applyProtection="0"/>
    <xf numFmtId="0" fontId="134" fillId="0" borderId="13" applyNumberFormat="0" applyFill="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01" fillId="0" borderId="91" applyNumberFormat="0" applyFill="0" applyAlignment="0" applyProtection="0"/>
    <xf numFmtId="0" fontId="136" fillId="0" borderId="0" applyNumberFormat="0" applyFill="0" applyBorder="0" applyAlignment="0" applyProtection="0"/>
    <xf numFmtId="0" fontId="76" fillId="0" borderId="0" applyNumberFormat="0" applyFill="0" applyBorder="0" applyAlignment="0" applyProtection="0"/>
    <xf numFmtId="0" fontId="93" fillId="67" borderId="4" applyNumberFormat="0" applyAlignment="0" applyProtection="0"/>
    <xf numFmtId="0" fontId="93" fillId="67" borderId="86" applyNumberFormat="0" applyAlignment="0" applyProtection="0"/>
    <xf numFmtId="9" fontId="88" fillId="0" borderId="0" applyFont="0" applyFill="0" applyBorder="0" applyAlignment="0" applyProtection="0"/>
    <xf numFmtId="0" fontId="73" fillId="0" borderId="10" applyNumberFormat="0" applyFill="0" applyAlignment="0" applyProtection="0"/>
    <xf numFmtId="0" fontId="74" fillId="0" borderId="13" applyNumberFormat="0" applyFill="0" applyAlignment="0" applyProtection="0"/>
    <xf numFmtId="164" fontId="1" fillId="0" borderId="0" applyFont="0" applyFill="0" applyBorder="0" applyAlignment="0" applyProtection="0"/>
    <xf numFmtId="0" fontId="84" fillId="0" borderId="0"/>
    <xf numFmtId="0" fontId="84" fillId="0" borderId="0"/>
    <xf numFmtId="0" fontId="72" fillId="0" borderId="8" applyNumberFormat="0" applyFill="0" applyAlignment="0" applyProtection="0"/>
    <xf numFmtId="0" fontId="73" fillId="0" borderId="10" applyNumberFormat="0" applyFill="0" applyAlignment="0" applyProtection="0"/>
    <xf numFmtId="0" fontId="74" fillId="0" borderId="13" applyNumberFormat="0" applyFill="0" applyAlignment="0" applyProtection="0"/>
    <xf numFmtId="0" fontId="74" fillId="0" borderId="0" applyNumberFormat="0" applyFill="0" applyBorder="0" applyAlignment="0" applyProtection="0"/>
    <xf numFmtId="0" fontId="75" fillId="0" borderId="0" applyNumberFormat="0" applyFill="0" applyBorder="0" applyAlignment="0" applyProtection="0"/>
    <xf numFmtId="164" fontId="1" fillId="0" borderId="0" applyFont="0" applyFill="0" applyBorder="0" applyAlignment="0" applyProtection="0"/>
  </cellStyleXfs>
  <cellXfs count="977">
    <xf numFmtId="0" fontId="0" fillId="0" borderId="0" xfId="0"/>
    <xf numFmtId="0" fontId="16" fillId="0" borderId="0" xfId="0" applyFont="1"/>
    <xf numFmtId="0" fontId="20" fillId="0" borderId="0" xfId="0" applyFont="1"/>
    <xf numFmtId="0" fontId="15" fillId="0" borderId="0" xfId="0" applyFont="1"/>
    <xf numFmtId="0" fontId="3" fillId="0" borderId="0" xfId="516" applyFont="1"/>
    <xf numFmtId="0" fontId="21" fillId="0" borderId="0" xfId="516" applyFont="1"/>
    <xf numFmtId="0" fontId="12" fillId="0" borderId="0" xfId="0" applyFont="1"/>
    <xf numFmtId="0" fontId="20" fillId="0" borderId="0" xfId="0" applyFont="1" applyAlignment="1">
      <alignment vertical="center"/>
    </xf>
    <xf numFmtId="0" fontId="16" fillId="0" borderId="0" xfId="0" applyFont="1" applyAlignment="1">
      <alignment horizontal="center"/>
    </xf>
    <xf numFmtId="0" fontId="22" fillId="0" borderId="0" xfId="0" applyFont="1" applyAlignment="1">
      <alignment horizontal="left" vertical="center"/>
    </xf>
    <xf numFmtId="0" fontId="16" fillId="0" borderId="0" xfId="0" applyFont="1" applyAlignment="1">
      <alignment horizontal="center" vertical="center"/>
    </xf>
    <xf numFmtId="0" fontId="2" fillId="0" borderId="0" xfId="0" applyFont="1"/>
    <xf numFmtId="0" fontId="18" fillId="0" borderId="0" xfId="0" applyFont="1"/>
    <xf numFmtId="0" fontId="9" fillId="0" borderId="18" xfId="0" applyFont="1" applyBorder="1" applyAlignment="1">
      <alignment horizontal="center" vertical="center"/>
    </xf>
    <xf numFmtId="0" fontId="9" fillId="27" borderId="18" xfId="0" applyFont="1" applyFill="1" applyBorder="1" applyAlignment="1">
      <alignment horizontal="center" vertical="center"/>
    </xf>
    <xf numFmtId="0" fontId="30" fillId="0" borderId="0" xfId="0" applyFont="1"/>
    <xf numFmtId="0" fontId="4" fillId="0" borderId="0" xfId="0" applyFont="1"/>
    <xf numFmtId="0" fontId="5" fillId="0" borderId="0" xfId="0" applyFont="1"/>
    <xf numFmtId="0" fontId="2" fillId="0" borderId="0" xfId="516"/>
    <xf numFmtId="0" fontId="17" fillId="0" borderId="0" xfId="0" applyFont="1"/>
    <xf numFmtId="0" fontId="13" fillId="0" borderId="0" xfId="0" applyFont="1"/>
    <xf numFmtId="0" fontId="14" fillId="0" borderId="0" xfId="0" applyFont="1"/>
    <xf numFmtId="0" fontId="3" fillId="0" borderId="0" xfId="516" applyFont="1" applyAlignment="1">
      <alignment horizontal="left"/>
    </xf>
    <xf numFmtId="0" fontId="15" fillId="0" borderId="0" xfId="516" applyFont="1" applyAlignment="1">
      <alignment vertical="center"/>
    </xf>
    <xf numFmtId="0" fontId="2" fillId="0" borderId="0" xfId="0" applyFont="1" applyAlignment="1">
      <alignment wrapText="1"/>
    </xf>
    <xf numFmtId="0" fontId="19" fillId="0" borderId="0" xfId="0" applyFont="1"/>
    <xf numFmtId="0" fontId="7" fillId="0" borderId="0" xfId="0" applyFont="1" applyAlignment="1">
      <alignment horizontal="center"/>
    </xf>
    <xf numFmtId="0" fontId="25" fillId="0" borderId="0" xfId="0" applyFont="1"/>
    <xf numFmtId="0" fontId="20" fillId="0" borderId="18" xfId="0" applyFont="1" applyBorder="1" applyAlignment="1">
      <alignment horizontal="center" vertical="center" wrapText="1"/>
    </xf>
    <xf numFmtId="0" fontId="20" fillId="28" borderId="19" xfId="0" applyFont="1" applyFill="1" applyBorder="1" applyAlignment="1">
      <alignment horizontal="center"/>
    </xf>
    <xf numFmtId="165" fontId="15" fillId="29" borderId="19" xfId="428" applyNumberFormat="1" applyFont="1" applyFill="1" applyBorder="1" applyAlignment="1" applyProtection="1">
      <alignment horizontal="center" wrapText="1"/>
    </xf>
    <xf numFmtId="0" fontId="6" fillId="0" borderId="0" xfId="0" applyFont="1" applyAlignment="1">
      <alignment wrapText="1"/>
    </xf>
    <xf numFmtId="0" fontId="22" fillId="0" borderId="0" xfId="0" applyFont="1"/>
    <xf numFmtId="0" fontId="20" fillId="0" borderId="0" xfId="0" applyFont="1" applyAlignment="1">
      <alignment horizontal="center" vertical="center"/>
    </xf>
    <xf numFmtId="0" fontId="15" fillId="0" borderId="0" xfId="516" applyFont="1" applyAlignment="1">
      <alignment horizontal="center" vertical="center"/>
    </xf>
    <xf numFmtId="0" fontId="16" fillId="0" borderId="0" xfId="0" applyFont="1" applyAlignment="1">
      <alignment vertical="center"/>
    </xf>
    <xf numFmtId="0" fontId="6" fillId="0" borderId="18" xfId="0" applyFont="1" applyBorder="1" applyAlignment="1">
      <alignment horizontal="center" vertical="center" wrapText="1"/>
    </xf>
    <xf numFmtId="0" fontId="31" fillId="0" borderId="0" xfId="0" applyFont="1" applyAlignment="1">
      <alignment vertical="center"/>
    </xf>
    <xf numFmtId="0" fontId="22" fillId="0" borderId="0" xfId="0" applyFont="1" applyAlignment="1">
      <alignment vertical="top"/>
    </xf>
    <xf numFmtId="0" fontId="20" fillId="0" borderId="18" xfId="0" applyFont="1" applyBorder="1" applyAlignment="1">
      <alignment horizontal="center" vertical="center"/>
    </xf>
    <xf numFmtId="165" fontId="6" fillId="0" borderId="0" xfId="428" applyNumberFormat="1" applyFont="1" applyFill="1" applyBorder="1" applyAlignment="1" applyProtection="1">
      <alignment horizontal="center" wrapText="1"/>
    </xf>
    <xf numFmtId="16" fontId="12" fillId="0" borderId="20" xfId="0" applyNumberFormat="1" applyFont="1" applyBorder="1" applyAlignment="1">
      <alignment vertical="center" wrapText="1"/>
    </xf>
    <xf numFmtId="0" fontId="16" fillId="27" borderId="0" xfId="0" applyFont="1" applyFill="1"/>
    <xf numFmtId="0" fontId="29" fillId="0" borderId="0" xfId="0" applyFont="1"/>
    <xf numFmtId="0" fontId="29" fillId="0" borderId="0" xfId="0" applyFont="1" applyAlignment="1">
      <alignment wrapText="1"/>
    </xf>
    <xf numFmtId="0" fontId="12" fillId="0" borderId="20" xfId="0" applyFont="1" applyBorder="1" applyAlignment="1">
      <alignment vertical="center" wrapText="1"/>
    </xf>
    <xf numFmtId="1" fontId="24" fillId="30" borderId="20" xfId="0" applyNumberFormat="1" applyFont="1" applyFill="1" applyBorder="1" applyAlignment="1">
      <alignment horizontal="center" vertical="center" wrapText="1"/>
    </xf>
    <xf numFmtId="0" fontId="22" fillId="0" borderId="0" xfId="0" applyFont="1" applyAlignment="1">
      <alignment horizontal="left"/>
    </xf>
    <xf numFmtId="0" fontId="20" fillId="28" borderId="21" xfId="0" applyFont="1" applyFill="1" applyBorder="1" applyAlignment="1">
      <alignment horizontal="center" vertical="center"/>
    </xf>
    <xf numFmtId="0" fontId="0" fillId="0" borderId="0" xfId="0" applyAlignment="1">
      <alignment wrapText="1"/>
    </xf>
    <xf numFmtId="0" fontId="46" fillId="0" borderId="0" xfId="0" applyFont="1"/>
    <xf numFmtId="0" fontId="34" fillId="0" borderId="0" xfId="0" applyFont="1"/>
    <xf numFmtId="0" fontId="20" fillId="31" borderId="19" xfId="0" applyFont="1" applyFill="1" applyBorder="1" applyAlignment="1">
      <alignment horizontal="center"/>
    </xf>
    <xf numFmtId="0" fontId="20" fillId="32" borderId="19" xfId="0" applyFont="1" applyFill="1" applyBorder="1" applyAlignment="1">
      <alignment horizontal="center"/>
    </xf>
    <xf numFmtId="0" fontId="20" fillId="32" borderId="22" xfId="0" applyFont="1" applyFill="1" applyBorder="1" applyAlignment="1">
      <alignment horizontal="center"/>
    </xf>
    <xf numFmtId="0" fontId="27" fillId="0" borderId="18" xfId="0" applyFont="1" applyBorder="1" applyAlignment="1">
      <alignment horizontal="center" vertical="center"/>
    </xf>
    <xf numFmtId="1" fontId="24" fillId="33" borderId="20" xfId="0" applyNumberFormat="1" applyFont="1" applyFill="1" applyBorder="1" applyAlignment="1" applyProtection="1">
      <alignment horizontal="center" vertical="center"/>
      <protection locked="0"/>
    </xf>
    <xf numFmtId="1" fontId="24" fillId="33" borderId="0" xfId="0" applyNumberFormat="1" applyFont="1" applyFill="1" applyAlignment="1" applyProtection="1">
      <alignment horizontal="center" vertical="center"/>
      <protection locked="0"/>
    </xf>
    <xf numFmtId="14" fontId="12" fillId="0" borderId="18" xfId="0" applyNumberFormat="1" applyFont="1" applyBorder="1" applyAlignment="1">
      <alignment horizontal="left"/>
    </xf>
    <xf numFmtId="0" fontId="12" fillId="0" borderId="18" xfId="0" applyFont="1" applyBorder="1" applyAlignment="1">
      <alignment horizontal="left"/>
    </xf>
    <xf numFmtId="0" fontId="51" fillId="0" borderId="0" xfId="0" applyFont="1"/>
    <xf numFmtId="0" fontId="9" fillId="0" borderId="18" xfId="0" applyFont="1" applyBorder="1" applyAlignment="1">
      <alignment horizontal="center" vertical="center" wrapText="1"/>
    </xf>
    <xf numFmtId="0" fontId="27" fillId="0" borderId="23" xfId="0" applyFont="1" applyBorder="1" applyAlignment="1">
      <alignment horizontal="center" vertical="center"/>
    </xf>
    <xf numFmtId="0" fontId="27" fillId="0" borderId="23" xfId="0" applyFont="1" applyBorder="1" applyAlignment="1">
      <alignment vertical="center" wrapText="1"/>
    </xf>
    <xf numFmtId="0" fontId="19" fillId="0" borderId="0" xfId="0" applyFont="1" applyAlignment="1">
      <alignment vertical="center"/>
    </xf>
    <xf numFmtId="0" fontId="0" fillId="0" borderId="0" xfId="0" applyAlignment="1">
      <alignment horizontal="center" vertical="center"/>
    </xf>
    <xf numFmtId="0" fontId="6" fillId="0" borderId="0" xfId="0" applyFont="1" applyAlignment="1">
      <alignment horizontal="center" vertical="center"/>
    </xf>
    <xf numFmtId="0" fontId="12" fillId="0" borderId="0" xfId="0" applyFont="1" applyAlignment="1">
      <alignment horizontal="center" vertical="center"/>
    </xf>
    <xf numFmtId="0" fontId="24" fillId="0" borderId="18" xfId="0" applyFont="1" applyBorder="1" applyAlignment="1">
      <alignment horizontal="center" vertical="center"/>
    </xf>
    <xf numFmtId="49" fontId="20" fillId="0" borderId="18" xfId="0" applyNumberFormat="1" applyFont="1" applyBorder="1" applyAlignment="1">
      <alignment horizontal="center" vertical="center"/>
    </xf>
    <xf numFmtId="0" fontId="20" fillId="34" borderId="18" xfId="0" applyFont="1" applyFill="1" applyBorder="1" applyAlignment="1">
      <alignment horizontal="center" vertical="center"/>
    </xf>
    <xf numFmtId="0" fontId="20" fillId="29" borderId="21" xfId="0" applyFont="1" applyFill="1" applyBorder="1" applyAlignment="1">
      <alignment horizontal="center" vertical="center" wrapText="1"/>
    </xf>
    <xf numFmtId="0" fontId="20" fillId="31" borderId="21" xfId="0" applyFont="1" applyFill="1" applyBorder="1" applyAlignment="1">
      <alignment horizontal="center" vertical="center" wrapText="1"/>
    </xf>
    <xf numFmtId="0" fontId="20" fillId="32" borderId="21" xfId="0" applyFont="1" applyFill="1" applyBorder="1" applyAlignment="1">
      <alignment horizontal="center" vertical="center"/>
    </xf>
    <xf numFmtId="0" fontId="20" fillId="32" borderId="24" xfId="0" applyFont="1" applyFill="1" applyBorder="1" applyAlignment="1">
      <alignment horizontal="center" vertical="center"/>
    </xf>
    <xf numFmtId="0" fontId="65" fillId="0" borderId="25" xfId="0" applyFont="1" applyBorder="1"/>
    <xf numFmtId="0" fontId="13" fillId="0" borderId="23" xfId="0" applyFont="1" applyBorder="1"/>
    <xf numFmtId="0" fontId="13" fillId="0" borderId="25" xfId="0" applyFont="1" applyBorder="1"/>
    <xf numFmtId="0" fontId="13" fillId="0" borderId="26" xfId="0" applyFont="1" applyBorder="1"/>
    <xf numFmtId="9" fontId="13" fillId="0" borderId="18" xfId="428" applyFont="1" applyBorder="1" applyAlignment="1" applyProtection="1">
      <alignment horizontal="left"/>
    </xf>
    <xf numFmtId="0" fontId="13" fillId="0" borderId="18" xfId="0" applyFont="1" applyBorder="1"/>
    <xf numFmtId="0" fontId="65" fillId="0" borderId="0" xfId="0" applyFont="1"/>
    <xf numFmtId="0" fontId="13" fillId="0" borderId="18" xfId="0" applyFont="1" applyBorder="1" applyAlignment="1">
      <alignment horizontal="left"/>
    </xf>
    <xf numFmtId="0" fontId="65" fillId="0" borderId="23" xfId="0" applyFont="1" applyBorder="1"/>
    <xf numFmtId="0" fontId="65" fillId="0" borderId="18" xfId="0" applyFont="1" applyBorder="1" applyAlignment="1">
      <alignment wrapText="1"/>
    </xf>
    <xf numFmtId="0" fontId="65" fillId="0" borderId="18" xfId="0" applyFont="1" applyBorder="1"/>
    <xf numFmtId="0" fontId="65" fillId="0" borderId="26" xfId="0" applyFont="1" applyBorder="1" applyAlignment="1">
      <alignment horizontal="center"/>
    </xf>
    <xf numFmtId="0" fontId="65" fillId="0" borderId="18" xfId="0" applyFont="1" applyBorder="1" applyAlignment="1">
      <alignment horizontal="center"/>
    </xf>
    <xf numFmtId="167" fontId="65" fillId="0" borderId="26" xfId="428" applyNumberFormat="1" applyFont="1" applyBorder="1" applyAlignment="1" applyProtection="1">
      <alignment horizontal="center"/>
    </xf>
    <xf numFmtId="0" fontId="65" fillId="0" borderId="0" xfId="0" applyFont="1" applyAlignment="1">
      <alignment horizontal="center"/>
    </xf>
    <xf numFmtId="9" fontId="65" fillId="0" borderId="18" xfId="428" applyFont="1" applyBorder="1" applyAlignment="1" applyProtection="1">
      <alignment horizontal="center"/>
    </xf>
    <xf numFmtId="9" fontId="65" fillId="0" borderId="18" xfId="0" applyNumberFormat="1" applyFont="1" applyBorder="1" applyAlignment="1">
      <alignment horizontal="center"/>
    </xf>
    <xf numFmtId="9" fontId="65" fillId="0" borderId="18" xfId="428" applyFont="1" applyFill="1" applyBorder="1" applyAlignment="1" applyProtection="1">
      <alignment horizontal="center"/>
    </xf>
    <xf numFmtId="9" fontId="65" fillId="0" borderId="26" xfId="428" applyFont="1" applyBorder="1" applyAlignment="1" applyProtection="1">
      <alignment horizontal="center"/>
    </xf>
    <xf numFmtId="0" fontId="65" fillId="0" borderId="0" xfId="0" applyFont="1" applyAlignment="1">
      <alignment horizontal="center" vertical="center"/>
    </xf>
    <xf numFmtId="0" fontId="65" fillId="0" borderId="0" xfId="0" applyFont="1" applyAlignment="1">
      <alignment horizontal="left"/>
    </xf>
    <xf numFmtId="0" fontId="14" fillId="0" borderId="18" xfId="0" applyFont="1" applyBorder="1"/>
    <xf numFmtId="1" fontId="24" fillId="35" borderId="20" xfId="0" applyNumberFormat="1" applyFont="1" applyFill="1" applyBorder="1" applyAlignment="1">
      <alignment horizontal="center" vertical="center"/>
    </xf>
    <xf numFmtId="0" fontId="20" fillId="0" borderId="0" xfId="0" applyFont="1" applyAlignment="1">
      <alignment vertical="top"/>
    </xf>
    <xf numFmtId="0" fontId="12" fillId="0" borderId="27" xfId="0" applyFont="1" applyBorder="1" applyAlignment="1">
      <alignment vertical="center" wrapText="1"/>
    </xf>
    <xf numFmtId="0" fontId="12" fillId="0" borderId="28" xfId="0" applyFont="1" applyBorder="1" applyAlignment="1">
      <alignment vertical="center" wrapText="1"/>
    </xf>
    <xf numFmtId="1" fontId="24" fillId="33" borderId="29" xfId="0" applyNumberFormat="1" applyFont="1" applyFill="1" applyBorder="1" applyAlignment="1" applyProtection="1">
      <alignment horizontal="center" vertical="center"/>
      <protection locked="0"/>
    </xf>
    <xf numFmtId="0" fontId="12" fillId="0" borderId="29" xfId="0" applyFont="1" applyBorder="1" applyAlignment="1">
      <alignment vertical="center" wrapText="1"/>
    </xf>
    <xf numFmtId="0" fontId="12" fillId="0" borderId="18" xfId="0" applyFont="1" applyBorder="1" applyAlignment="1">
      <alignment horizontal="center" vertical="center" wrapText="1"/>
    </xf>
    <xf numFmtId="0" fontId="9" fillId="0" borderId="0" xfId="516" applyFont="1" applyAlignment="1">
      <alignment horizontal="left" vertical="center" wrapText="1"/>
    </xf>
    <xf numFmtId="0" fontId="15" fillId="0" borderId="0" xfId="516" applyFont="1"/>
    <xf numFmtId="0" fontId="2" fillId="0" borderId="0" xfId="516" applyAlignment="1">
      <alignment vertical="center"/>
    </xf>
    <xf numFmtId="0" fontId="14" fillId="27" borderId="0" xfId="0" applyFont="1" applyFill="1" applyAlignment="1">
      <alignment horizontal="center" vertical="center" wrapText="1"/>
    </xf>
    <xf numFmtId="0" fontId="14" fillId="0" borderId="0" xfId="0" applyFont="1" applyAlignment="1">
      <alignment vertical="center"/>
    </xf>
    <xf numFmtId="0" fontId="30" fillId="0" borderId="0" xfId="0" applyFont="1" applyAlignment="1">
      <alignment horizontal="left"/>
    </xf>
    <xf numFmtId="0" fontId="2" fillId="0" borderId="0" xfId="516" applyAlignment="1">
      <alignment horizontal="center"/>
    </xf>
    <xf numFmtId="0" fontId="16" fillId="0" borderId="0" xfId="0" applyFont="1" applyAlignment="1">
      <alignment horizontal="left" vertical="center"/>
    </xf>
    <xf numFmtId="165" fontId="15" fillId="0" borderId="0" xfId="428" applyNumberFormat="1" applyFont="1" applyFill="1" applyBorder="1" applyAlignment="1" applyProtection="1">
      <alignment horizontal="center" vertical="center" wrapText="1"/>
    </xf>
    <xf numFmtId="0" fontId="15" fillId="0" borderId="20" xfId="0" applyFont="1" applyBorder="1" applyAlignment="1">
      <alignment horizontal="center" vertical="center" wrapText="1"/>
    </xf>
    <xf numFmtId="0" fontId="15" fillId="0" borderId="27" xfId="0" applyFont="1" applyBorder="1" applyAlignment="1">
      <alignment horizontal="center" vertical="center" wrapText="1"/>
    </xf>
    <xf numFmtId="165" fontId="16" fillId="0" borderId="0" xfId="0" applyNumberFormat="1" applyFont="1"/>
    <xf numFmtId="10" fontId="12" fillId="0" borderId="0" xfId="0" applyNumberFormat="1" applyFont="1" applyAlignment="1">
      <alignment horizontal="center" vertical="center"/>
    </xf>
    <xf numFmtId="0" fontId="12" fillId="0" borderId="0" xfId="0" applyFont="1" applyAlignment="1">
      <alignment vertical="center"/>
    </xf>
    <xf numFmtId="0" fontId="12" fillId="0" borderId="0" xfId="0" applyFont="1" applyAlignment="1">
      <alignment horizontal="left"/>
    </xf>
    <xf numFmtId="10" fontId="12" fillId="0" borderId="24" xfId="0" applyNumberFormat="1" applyFont="1" applyBorder="1" applyAlignment="1">
      <alignment horizontal="center" vertical="center"/>
    </xf>
    <xf numFmtId="165" fontId="15" fillId="29" borderId="19" xfId="428" applyNumberFormat="1" applyFont="1" applyFill="1" applyBorder="1" applyAlignment="1" applyProtection="1">
      <alignment horizontal="center" vertical="center" wrapText="1"/>
    </xf>
    <xf numFmtId="0" fontId="12" fillId="0" borderId="19" xfId="0" applyFont="1" applyBorder="1" applyAlignment="1">
      <alignment horizontal="center" vertical="center" wrapText="1"/>
    </xf>
    <xf numFmtId="0" fontId="20" fillId="32" borderId="22" xfId="0" applyFont="1" applyFill="1" applyBorder="1" applyAlignment="1">
      <alignment horizontal="center" vertical="center"/>
    </xf>
    <xf numFmtId="0" fontId="9" fillId="36" borderId="18" xfId="516" applyFont="1" applyFill="1" applyBorder="1" applyAlignment="1">
      <alignment vertical="center"/>
    </xf>
    <xf numFmtId="14" fontId="27" fillId="36" borderId="18" xfId="0" applyNumberFormat="1" applyFont="1" applyFill="1" applyBorder="1" applyAlignment="1">
      <alignment horizontal="center" vertical="center"/>
    </xf>
    <xf numFmtId="0" fontId="20" fillId="0" borderId="0" xfId="0" applyFont="1" applyAlignment="1">
      <alignment horizontal="right"/>
    </xf>
    <xf numFmtId="0" fontId="20" fillId="0" borderId="0" xfId="0" applyFont="1" applyAlignment="1">
      <alignment horizontal="center"/>
    </xf>
    <xf numFmtId="0" fontId="19" fillId="0" borderId="0" xfId="0" applyFont="1" applyAlignment="1">
      <alignment vertical="top"/>
    </xf>
    <xf numFmtId="0" fontId="12" fillId="0" borderId="25" xfId="0" applyFont="1" applyBorder="1" applyAlignment="1">
      <alignment horizontal="left" vertical="center"/>
    </xf>
    <xf numFmtId="0" fontId="12" fillId="0" borderId="0" xfId="0" applyFont="1" applyAlignment="1">
      <alignment vertical="center" wrapText="1"/>
    </xf>
    <xf numFmtId="0" fontId="12" fillId="0" borderId="0" xfId="0" applyFont="1" applyAlignment="1">
      <alignment horizontal="left" vertical="center" wrapText="1"/>
    </xf>
    <xf numFmtId="0" fontId="32" fillId="0" borderId="0" xfId="0" applyFont="1" applyAlignment="1">
      <alignment horizontal="left"/>
    </xf>
    <xf numFmtId="0" fontId="52" fillId="0" borderId="0" xfId="0" applyFont="1" applyAlignment="1">
      <alignment horizontal="left"/>
    </xf>
    <xf numFmtId="0" fontId="59" fillId="0" borderId="0" xfId="0" applyFont="1"/>
    <xf numFmtId="0" fontId="6" fillId="0" borderId="0" xfId="0" applyFont="1" applyAlignment="1">
      <alignment horizontal="left"/>
    </xf>
    <xf numFmtId="0" fontId="57" fillId="0" borderId="0" xfId="0" applyFont="1" applyAlignment="1">
      <alignment horizontal="left"/>
    </xf>
    <xf numFmtId="0" fontId="60" fillId="0" borderId="0" xfId="0" applyFont="1"/>
    <xf numFmtId="0" fontId="20" fillId="0" borderId="0" xfId="0" applyFont="1" applyAlignment="1">
      <alignment horizontal="left" vertical="center"/>
    </xf>
    <xf numFmtId="0" fontId="59" fillId="0" borderId="0" xfId="0" applyFont="1" applyAlignment="1">
      <alignment horizontal="left"/>
    </xf>
    <xf numFmtId="0" fontId="58" fillId="0" borderId="0" xfId="0" applyFont="1" applyAlignment="1">
      <alignment horizontal="left"/>
    </xf>
    <xf numFmtId="0" fontId="60" fillId="0" borderId="0" xfId="0" applyFont="1" applyAlignment="1">
      <alignment horizontal="left"/>
    </xf>
    <xf numFmtId="0" fontId="12" fillId="0" borderId="0" xfId="0" applyFont="1" applyAlignment="1">
      <alignment horizontal="left" vertical="center"/>
    </xf>
    <xf numFmtId="0" fontId="15" fillId="33" borderId="20" xfId="0" applyFont="1" applyFill="1" applyBorder="1" applyAlignment="1" applyProtection="1">
      <alignment horizontal="center" vertical="center"/>
      <protection locked="0"/>
    </xf>
    <xf numFmtId="0" fontId="24" fillId="0" borderId="23" xfId="0" applyFont="1" applyBorder="1" applyAlignment="1">
      <alignment horizontal="left" vertical="center"/>
    </xf>
    <xf numFmtId="0" fontId="24" fillId="0" borderId="25" xfId="0" applyFont="1" applyBorder="1" applyAlignment="1">
      <alignment horizontal="left" vertical="center"/>
    </xf>
    <xf numFmtId="49" fontId="24" fillId="0" borderId="23" xfId="0" applyNumberFormat="1" applyFont="1" applyBorder="1" applyAlignment="1">
      <alignment horizontal="left" vertical="center"/>
    </xf>
    <xf numFmtId="2" fontId="24" fillId="0" borderId="25" xfId="0" applyNumberFormat="1" applyFont="1" applyBorder="1" applyAlignment="1">
      <alignment horizontal="left" vertical="center"/>
    </xf>
    <xf numFmtId="9" fontId="24" fillId="0" borderId="25" xfId="0" applyNumberFormat="1" applyFont="1" applyBorder="1" applyAlignment="1">
      <alignment horizontal="left" vertical="center"/>
    </xf>
    <xf numFmtId="167" fontId="24" fillId="0" borderId="25" xfId="0" applyNumberFormat="1" applyFont="1" applyBorder="1" applyAlignment="1">
      <alignment horizontal="left" vertical="center"/>
    </xf>
    <xf numFmtId="0" fontId="66" fillId="0" borderId="25" xfId="0" applyFont="1" applyBorder="1" applyAlignment="1">
      <alignment horizontal="left" vertical="center"/>
    </xf>
    <xf numFmtId="0" fontId="65" fillId="34" borderId="23" xfId="0" applyFont="1" applyFill="1" applyBorder="1"/>
    <xf numFmtId="0" fontId="65" fillId="34" borderId="25" xfId="0" applyFont="1" applyFill="1" applyBorder="1"/>
    <xf numFmtId="0" fontId="65" fillId="34" borderId="26" xfId="0" applyFont="1" applyFill="1" applyBorder="1" applyAlignment="1">
      <alignment horizontal="center" vertical="center"/>
    </xf>
    <xf numFmtId="0" fontId="65" fillId="34" borderId="18" xfId="0" applyFont="1" applyFill="1" applyBorder="1" applyAlignment="1">
      <alignment horizontal="center" vertical="center"/>
    </xf>
    <xf numFmtId="0" fontId="65" fillId="34" borderId="26" xfId="0" applyFont="1" applyFill="1" applyBorder="1" applyAlignment="1">
      <alignment horizontal="center"/>
    </xf>
    <xf numFmtId="0" fontId="65" fillId="34" borderId="25" xfId="0" applyFont="1" applyFill="1" applyBorder="1" applyAlignment="1">
      <alignment horizontal="left"/>
    </xf>
    <xf numFmtId="0" fontId="65" fillId="34" borderId="18" xfId="0" applyFont="1" applyFill="1" applyBorder="1"/>
    <xf numFmtId="167" fontId="65" fillId="34" borderId="26" xfId="428" applyNumberFormat="1" applyFont="1" applyFill="1" applyBorder="1" applyAlignment="1" applyProtection="1">
      <alignment horizontal="center" vertical="center"/>
    </xf>
    <xf numFmtId="167" fontId="65" fillId="34" borderId="18" xfId="428" applyNumberFormat="1" applyFont="1" applyFill="1" applyBorder="1" applyAlignment="1" applyProtection="1">
      <alignment horizontal="center" vertical="center"/>
    </xf>
    <xf numFmtId="167" fontId="65" fillId="34" borderId="18" xfId="0" applyNumberFormat="1" applyFont="1" applyFill="1" applyBorder="1" applyAlignment="1">
      <alignment horizontal="center" vertical="center"/>
    </xf>
    <xf numFmtId="9" fontId="14" fillId="34" borderId="18" xfId="437" applyFont="1" applyFill="1" applyBorder="1" applyAlignment="1" applyProtection="1">
      <alignment horizontal="center" vertical="center"/>
    </xf>
    <xf numFmtId="0" fontId="12" fillId="0" borderId="18" xfId="0" applyFont="1" applyBorder="1" applyAlignment="1">
      <alignment horizontal="left" vertical="center"/>
    </xf>
    <xf numFmtId="0" fontId="63" fillId="0" borderId="0" xfId="0" applyFont="1" applyAlignment="1">
      <alignment vertical="center" wrapText="1"/>
    </xf>
    <xf numFmtId="0" fontId="6" fillId="0" borderId="18" xfId="0" applyFont="1" applyBorder="1" applyAlignment="1">
      <alignment vertical="center"/>
    </xf>
    <xf numFmtId="0" fontId="15" fillId="33" borderId="28" xfId="0" applyFont="1" applyFill="1" applyBorder="1" applyAlignment="1" applyProtection="1">
      <alignment horizontal="center" vertical="center"/>
      <protection locked="0"/>
    </xf>
    <xf numFmtId="0" fontId="15" fillId="33" borderId="33" xfId="0" applyFont="1" applyFill="1" applyBorder="1" applyAlignment="1" applyProtection="1">
      <alignment horizontal="center" vertical="center"/>
      <protection locked="0"/>
    </xf>
    <xf numFmtId="0" fontId="15" fillId="0" borderId="20" xfId="0" applyFont="1" applyBorder="1" applyAlignment="1">
      <alignment horizontal="center" vertical="center"/>
    </xf>
    <xf numFmtId="0" fontId="15" fillId="0" borderId="35" xfId="0" applyFont="1" applyBorder="1" applyAlignment="1">
      <alignment horizontal="center" vertical="center"/>
    </xf>
    <xf numFmtId="0" fontId="20" fillId="27" borderId="18" xfId="0" applyFont="1" applyFill="1" applyBorder="1" applyAlignment="1">
      <alignment horizontal="center" vertical="center"/>
    </xf>
    <xf numFmtId="0" fontId="67" fillId="0" borderId="0" xfId="0" applyFont="1" applyAlignment="1">
      <alignment horizontal="right"/>
    </xf>
    <xf numFmtId="0" fontId="0" fillId="0" borderId="0" xfId="0" applyAlignment="1">
      <alignment horizontal="left" vertical="center"/>
    </xf>
    <xf numFmtId="0" fontId="64" fillId="0" borderId="18" xfId="0" applyFont="1" applyBorder="1" applyAlignment="1">
      <alignment horizontal="left" vertical="center"/>
    </xf>
    <xf numFmtId="0" fontId="64" fillId="0" borderId="0" xfId="0" applyFont="1" applyAlignment="1">
      <alignment horizontal="left" vertical="center"/>
    </xf>
    <xf numFmtId="166" fontId="64" fillId="34" borderId="18" xfId="0" applyNumberFormat="1" applyFont="1" applyFill="1" applyBorder="1" applyAlignment="1">
      <alignment horizontal="center" vertical="center"/>
    </xf>
    <xf numFmtId="0" fontId="27" fillId="0" borderId="18" xfId="0" applyFont="1" applyBorder="1" applyAlignment="1">
      <alignment horizontal="left" vertical="center"/>
    </xf>
    <xf numFmtId="0" fontId="27" fillId="0" borderId="0" xfId="0" applyFont="1" applyAlignment="1">
      <alignment horizontal="left" vertical="center"/>
    </xf>
    <xf numFmtId="0" fontId="64" fillId="0" borderId="0" xfId="0" applyFont="1" applyAlignment="1">
      <alignment horizontal="center" vertical="center"/>
    </xf>
    <xf numFmtId="49" fontId="64" fillId="0" borderId="18" xfId="0" applyNumberFormat="1" applyFont="1" applyBorder="1" applyAlignment="1">
      <alignment horizontal="center" vertical="center"/>
    </xf>
    <xf numFmtId="0" fontId="64" fillId="27" borderId="18" xfId="0" applyFont="1" applyFill="1" applyBorder="1" applyAlignment="1">
      <alignment horizontal="left" vertical="center"/>
    </xf>
    <xf numFmtId="0" fontId="0" fillId="27" borderId="0" xfId="0" applyFill="1"/>
    <xf numFmtId="0" fontId="20" fillId="28" borderId="19" xfId="0" applyFont="1" applyFill="1" applyBorder="1" applyAlignment="1">
      <alignment horizontal="center" vertical="center"/>
    </xf>
    <xf numFmtId="0" fontId="65" fillId="0" borderId="18" xfId="0" applyFont="1" applyBorder="1" applyAlignment="1">
      <alignment horizontal="left" vertical="center"/>
    </xf>
    <xf numFmtId="0" fontId="6" fillId="0" borderId="18" xfId="0" applyFont="1" applyBorder="1" applyAlignment="1">
      <alignment horizontal="center" vertical="center"/>
    </xf>
    <xf numFmtId="14" fontId="65" fillId="0" borderId="18" xfId="0" applyNumberFormat="1" applyFont="1" applyBorder="1" applyAlignment="1">
      <alignment horizontal="left" vertical="center"/>
    </xf>
    <xf numFmtId="0" fontId="13" fillId="0" borderId="0" xfId="0" applyFont="1" applyAlignment="1">
      <alignment horizontal="left" vertical="center"/>
    </xf>
    <xf numFmtId="0" fontId="7" fillId="0" borderId="18" xfId="0" applyFont="1" applyBorder="1" applyAlignment="1">
      <alignment horizontal="center" wrapText="1"/>
    </xf>
    <xf numFmtId="0" fontId="64" fillId="32" borderId="24" xfId="0" applyFont="1" applyFill="1" applyBorder="1" applyAlignment="1">
      <alignment horizontal="center" vertical="center"/>
    </xf>
    <xf numFmtId="0" fontId="12" fillId="31" borderId="21" xfId="0" applyFont="1" applyFill="1" applyBorder="1" applyAlignment="1">
      <alignment horizontal="center" vertical="center" wrapText="1"/>
    </xf>
    <xf numFmtId="0" fontId="57" fillId="0" borderId="0" xfId="0" applyFont="1" applyAlignment="1">
      <alignment horizontal="left" vertical="top" wrapText="1"/>
    </xf>
    <xf numFmtId="0" fontId="12" fillId="0" borderId="18" xfId="0" applyFont="1" applyBorder="1" applyAlignment="1">
      <alignment horizontal="center" vertical="center"/>
    </xf>
    <xf numFmtId="165" fontId="24" fillId="0" borderId="25" xfId="0" applyNumberFormat="1" applyFont="1" applyBorder="1" applyAlignment="1">
      <alignment horizontal="left" vertical="center"/>
    </xf>
    <xf numFmtId="14" fontId="64" fillId="0" borderId="18" xfId="0" applyNumberFormat="1" applyFont="1" applyBorder="1" applyAlignment="1">
      <alignment horizontal="left" vertical="center"/>
    </xf>
    <xf numFmtId="0" fontId="59" fillId="0" borderId="0" xfId="0" applyFont="1" applyAlignment="1">
      <alignment horizontal="left" vertical="center"/>
    </xf>
    <xf numFmtId="1" fontId="64" fillId="0" borderId="18" xfId="0" applyNumberFormat="1" applyFont="1" applyBorder="1" applyAlignment="1">
      <alignment horizontal="center" vertical="center"/>
    </xf>
    <xf numFmtId="1" fontId="64" fillId="27" borderId="18" xfId="0" applyNumberFormat="1" applyFont="1" applyFill="1" applyBorder="1" applyAlignment="1">
      <alignment horizontal="center" vertical="center"/>
    </xf>
    <xf numFmtId="1" fontId="64" fillId="34" borderId="18" xfId="0" applyNumberFormat="1" applyFont="1" applyFill="1" applyBorder="1" applyAlignment="1">
      <alignment horizontal="center" vertical="center"/>
    </xf>
    <xf numFmtId="0" fontId="9" fillId="37" borderId="0" xfId="516" applyFont="1" applyFill="1" applyAlignment="1">
      <alignment horizontal="left" vertical="center"/>
    </xf>
    <xf numFmtId="0" fontId="12" fillId="0" borderId="23" xfId="0" applyFont="1" applyBorder="1" applyAlignment="1">
      <alignment horizontal="center" vertical="center" wrapText="1"/>
    </xf>
    <xf numFmtId="0" fontId="15" fillId="0" borderId="28" xfId="0" applyFont="1" applyBorder="1" applyAlignment="1">
      <alignment horizontal="center" vertical="center"/>
    </xf>
    <xf numFmtId="0" fontId="15" fillId="0" borderId="0" xfId="0" applyFont="1" applyAlignment="1">
      <alignment vertical="center" wrapText="1"/>
    </xf>
    <xf numFmtId="0" fontId="15" fillId="0" borderId="0" xfId="0" applyFont="1" applyAlignment="1">
      <alignment horizontal="center" vertical="top" wrapText="1"/>
    </xf>
    <xf numFmtId="0" fontId="15" fillId="0" borderId="0" xfId="0" applyFont="1" applyAlignment="1">
      <alignment horizontal="center" vertical="center"/>
    </xf>
    <xf numFmtId="0" fontId="15" fillId="0" borderId="0" xfId="0" applyFont="1" applyAlignment="1">
      <alignment horizontal="center" vertical="center" wrapText="1"/>
    </xf>
    <xf numFmtId="0" fontId="19" fillId="0" borderId="0" xfId="0" applyFont="1" applyAlignment="1">
      <alignment horizontal="center"/>
    </xf>
    <xf numFmtId="0" fontId="12" fillId="0" borderId="23" xfId="0" applyFont="1" applyBorder="1" applyAlignment="1">
      <alignment horizontal="center" vertical="center"/>
    </xf>
    <xf numFmtId="0" fontId="15" fillId="0" borderId="37" xfId="0" applyFont="1" applyBorder="1" applyAlignment="1">
      <alignment horizontal="center" textRotation="90" wrapText="1"/>
    </xf>
    <xf numFmtId="0" fontId="15" fillId="0" borderId="38" xfId="0" applyFont="1" applyBorder="1" applyAlignment="1">
      <alignment textRotation="90" wrapText="1"/>
    </xf>
    <xf numFmtId="0" fontId="9" fillId="0" borderId="39" xfId="0" applyFont="1" applyBorder="1" applyAlignment="1">
      <alignment horizontal="center" vertical="center" wrapText="1"/>
    </xf>
    <xf numFmtId="0" fontId="15" fillId="0" borderId="40" xfId="0" applyFont="1" applyBorder="1" applyAlignment="1">
      <alignment horizontal="center" wrapText="1"/>
    </xf>
    <xf numFmtId="0" fontId="15" fillId="0" borderId="41" xfId="0" applyFont="1" applyBorder="1" applyAlignment="1">
      <alignment horizontal="center" vertical="center" wrapText="1"/>
    </xf>
    <xf numFmtId="0" fontId="15" fillId="0" borderId="42" xfId="0" applyFont="1" applyBorder="1" applyAlignment="1">
      <alignment horizontal="center" vertical="center"/>
    </xf>
    <xf numFmtId="0" fontId="15" fillId="0" borderId="43" xfId="0" applyFont="1" applyBorder="1" applyAlignment="1">
      <alignment horizontal="center" vertical="center"/>
    </xf>
    <xf numFmtId="0" fontId="15" fillId="0" borderId="44" xfId="0" applyFont="1" applyBorder="1" applyAlignment="1">
      <alignment horizontal="center" vertical="center"/>
    </xf>
    <xf numFmtId="0" fontId="15" fillId="0" borderId="45" xfId="0" applyFont="1" applyBorder="1" applyAlignment="1">
      <alignment horizontal="center" vertical="center"/>
    </xf>
    <xf numFmtId="0" fontId="68" fillId="0" borderId="48" xfId="0" applyFont="1" applyBorder="1" applyAlignment="1">
      <alignment horizontal="left" vertical="center" wrapText="1"/>
    </xf>
    <xf numFmtId="0" fontId="12" fillId="0" borderId="48" xfId="0" applyFont="1" applyBorder="1" applyAlignment="1">
      <alignment horizontal="left" vertical="center" wrapText="1"/>
    </xf>
    <xf numFmtId="0" fontId="12" fillId="0" borderId="48" xfId="0" applyFont="1" applyBorder="1" applyAlignment="1">
      <alignment horizontal="left" vertical="center"/>
    </xf>
    <xf numFmtId="0" fontId="68" fillId="0" borderId="48" xfId="0" applyFont="1" applyBorder="1" applyAlignment="1">
      <alignment horizontal="left" vertical="center"/>
    </xf>
    <xf numFmtId="0" fontId="24" fillId="0" borderId="48" xfId="0" applyFont="1" applyBorder="1" applyAlignment="1">
      <alignment horizontal="left" vertical="center"/>
    </xf>
    <xf numFmtId="10" fontId="15" fillId="33" borderId="41" xfId="0" applyNumberFormat="1" applyFont="1" applyFill="1" applyBorder="1" applyAlignment="1" applyProtection="1">
      <alignment horizontal="center" vertical="center"/>
      <protection locked="0"/>
    </xf>
    <xf numFmtId="0" fontId="12" fillId="0" borderId="0" xfId="0" applyFont="1" applyAlignment="1">
      <alignment horizontal="left" wrapText="1"/>
    </xf>
    <xf numFmtId="9" fontId="20" fillId="34" borderId="18" xfId="0" applyNumberFormat="1" applyFont="1" applyFill="1" applyBorder="1" applyAlignment="1">
      <alignment horizontal="center" vertical="center"/>
    </xf>
    <xf numFmtId="9" fontId="20" fillId="27" borderId="18" xfId="0" applyNumberFormat="1" applyFont="1" applyFill="1" applyBorder="1" applyAlignment="1">
      <alignment horizontal="center" vertical="center"/>
    </xf>
    <xf numFmtId="9" fontId="20" fillId="0" borderId="18" xfId="0" applyNumberFormat="1" applyFont="1" applyBorder="1" applyAlignment="1">
      <alignment horizontal="center" vertical="center"/>
    </xf>
    <xf numFmtId="0" fontId="14" fillId="0" borderId="25" xfId="0" applyFont="1" applyBorder="1"/>
    <xf numFmtId="0" fontId="7" fillId="0" borderId="18" xfId="0" applyFont="1" applyBorder="1" applyAlignment="1">
      <alignment horizontal="center" vertical="center" wrapText="1"/>
    </xf>
    <xf numFmtId="0" fontId="20" fillId="0" borderId="18" xfId="0" applyFont="1" applyBorder="1" applyAlignment="1">
      <alignment horizontal="left" vertical="center"/>
    </xf>
    <xf numFmtId="0" fontId="77" fillId="0" borderId="18" xfId="0" applyFont="1" applyBorder="1" applyAlignment="1">
      <alignment horizontal="center" vertical="center"/>
    </xf>
    <xf numFmtId="0" fontId="0" fillId="0" borderId="18" xfId="0" applyBorder="1" applyAlignment="1">
      <alignment horizontal="left" vertical="center"/>
    </xf>
    <xf numFmtId="0" fontId="16" fillId="0" borderId="18" xfId="0" applyFont="1" applyBorder="1" applyAlignment="1">
      <alignment horizontal="left" vertical="center"/>
    </xf>
    <xf numFmtId="0" fontId="16" fillId="0" borderId="0" xfId="0" applyFont="1" applyAlignment="1">
      <alignment wrapText="1"/>
    </xf>
    <xf numFmtId="0" fontId="14" fillId="0" borderId="0" xfId="0" applyFont="1" applyAlignment="1">
      <alignment wrapText="1"/>
    </xf>
    <xf numFmtId="0" fontId="17" fillId="0" borderId="0" xfId="0" applyFont="1" applyAlignment="1">
      <alignment wrapText="1"/>
    </xf>
    <xf numFmtId="0" fontId="13" fillId="0" borderId="18" xfId="0" applyFont="1" applyBorder="1" applyAlignment="1">
      <alignment wrapText="1"/>
    </xf>
    <xf numFmtId="167" fontId="13" fillId="0" borderId="18" xfId="0" applyNumberFormat="1" applyFont="1" applyBorder="1" applyAlignment="1">
      <alignment horizontal="left" vertical="top" wrapText="1"/>
    </xf>
    <xf numFmtId="0" fontId="65" fillId="0" borderId="18" xfId="0" applyFont="1" applyBorder="1" applyAlignment="1">
      <alignment horizontal="center" wrapText="1"/>
    </xf>
    <xf numFmtId="167" fontId="65" fillId="0" borderId="18" xfId="0" applyNumberFormat="1" applyFont="1" applyBorder="1" applyAlignment="1">
      <alignment horizontal="center" wrapText="1"/>
    </xf>
    <xf numFmtId="167" fontId="65" fillId="0" borderId="18" xfId="428" applyNumberFormat="1" applyFont="1" applyBorder="1" applyAlignment="1" applyProtection="1">
      <alignment horizontal="center" wrapText="1"/>
    </xf>
    <xf numFmtId="9" fontId="65" fillId="0" borderId="18" xfId="0" applyNumberFormat="1" applyFont="1" applyBorder="1" applyAlignment="1">
      <alignment horizontal="center" wrapText="1"/>
    </xf>
    <xf numFmtId="165" fontId="65" fillId="0" borderId="18" xfId="0" applyNumberFormat="1" applyFont="1" applyBorder="1" applyAlignment="1">
      <alignment horizontal="center" wrapText="1"/>
    </xf>
    <xf numFmtId="0" fontId="65" fillId="0" borderId="0" xfId="0" applyFont="1" applyAlignment="1">
      <alignment wrapText="1"/>
    </xf>
    <xf numFmtId="0" fontId="65" fillId="34" borderId="18" xfId="0" applyFont="1" applyFill="1" applyBorder="1" applyAlignment="1">
      <alignment horizontal="center" vertical="center" wrapText="1"/>
    </xf>
    <xf numFmtId="167" fontId="65" fillId="34" borderId="18" xfId="0" applyNumberFormat="1" applyFont="1" applyFill="1" applyBorder="1" applyAlignment="1">
      <alignment horizontal="center" vertical="center" wrapText="1"/>
    </xf>
    <xf numFmtId="9" fontId="14" fillId="34" borderId="18" xfId="437" applyFont="1" applyFill="1" applyBorder="1" applyAlignment="1" applyProtection="1">
      <alignment horizontal="center" vertical="center" wrapText="1"/>
    </xf>
    <xf numFmtId="0" fontId="65" fillId="0" borderId="0" xfId="0" applyFont="1" applyAlignment="1">
      <alignment horizontal="center" vertical="center" wrapText="1"/>
    </xf>
    <xf numFmtId="0" fontId="65" fillId="0" borderId="26" xfId="0" applyFont="1" applyBorder="1" applyAlignment="1">
      <alignment wrapText="1"/>
    </xf>
    <xf numFmtId="0" fontId="65" fillId="0" borderId="26" xfId="0" applyFont="1" applyBorder="1"/>
    <xf numFmtId="0" fontId="78" fillId="0" borderId="18" xfId="0" applyFont="1" applyBorder="1" applyAlignment="1">
      <alignment horizontal="center" vertical="center"/>
    </xf>
    <xf numFmtId="0" fontId="12" fillId="0" borderId="50" xfId="0" applyFont="1" applyBorder="1" applyAlignment="1">
      <alignment horizontal="center" vertical="center" wrapText="1"/>
    </xf>
    <xf numFmtId="0" fontId="78" fillId="0" borderId="50" xfId="0" applyFont="1" applyBorder="1" applyAlignment="1">
      <alignment horizontal="center" vertical="center"/>
    </xf>
    <xf numFmtId="0" fontId="78" fillId="0" borderId="51" xfId="0" applyFont="1" applyBorder="1" applyAlignment="1">
      <alignment horizontal="center" vertical="center"/>
    </xf>
    <xf numFmtId="0" fontId="78" fillId="0" borderId="31" xfId="0" applyFont="1" applyBorder="1" applyAlignment="1">
      <alignment horizontal="center" vertical="center"/>
    </xf>
    <xf numFmtId="0" fontId="78" fillId="0" borderId="0" xfId="0" applyFont="1" applyAlignment="1">
      <alignment horizontal="center" vertical="center"/>
    </xf>
    <xf numFmtId="0" fontId="6" fillId="0" borderId="50" xfId="0" applyFont="1" applyBorder="1" applyAlignment="1">
      <alignment horizontal="center" vertical="center" wrapText="1"/>
    </xf>
    <xf numFmtId="0" fontId="78" fillId="0" borderId="31" xfId="0" applyFont="1" applyBorder="1" applyAlignment="1">
      <alignment horizontal="center" vertical="center" wrapText="1"/>
    </xf>
    <xf numFmtId="0" fontId="0" fillId="0" borderId="0" xfId="0" applyAlignment="1">
      <alignment horizontal="left"/>
    </xf>
    <xf numFmtId="0" fontId="77" fillId="0" borderId="18" xfId="0" applyFont="1" applyBorder="1" applyAlignment="1">
      <alignment horizontal="center" vertical="center" wrapText="1"/>
    </xf>
    <xf numFmtId="0" fontId="79" fillId="0" borderId="0" xfId="0" applyFont="1" applyAlignment="1">
      <alignment vertical="center" wrapText="1"/>
    </xf>
    <xf numFmtId="0" fontId="79" fillId="0" borderId="0" xfId="0" applyFont="1" applyAlignment="1">
      <alignment horizontal="center" vertical="center"/>
    </xf>
    <xf numFmtId="0" fontId="79" fillId="0" borderId="0" xfId="0" applyFont="1" applyAlignment="1">
      <alignment vertical="center"/>
    </xf>
    <xf numFmtId="0" fontId="0" fillId="0" borderId="0" xfId="0" applyAlignment="1">
      <alignment horizontal="center" vertical="top"/>
    </xf>
    <xf numFmtId="0" fontId="71" fillId="0" borderId="0" xfId="0" applyFont="1" applyAlignment="1">
      <alignment horizontal="center" vertical="center"/>
    </xf>
    <xf numFmtId="0" fontId="0" fillId="0" borderId="0" xfId="0" applyAlignment="1">
      <alignment vertical="top" wrapText="1"/>
    </xf>
    <xf numFmtId="0" fontId="12" fillId="0" borderId="52" xfId="0" applyFont="1" applyBorder="1" applyAlignment="1">
      <alignment horizontal="center" vertical="center" wrapText="1"/>
    </xf>
    <xf numFmtId="0" fontId="12" fillId="0" borderId="26" xfId="0" applyFont="1" applyBorder="1" applyAlignment="1">
      <alignment horizontal="center" vertical="center" wrapText="1"/>
    </xf>
    <xf numFmtId="0" fontId="6" fillId="0" borderId="53" xfId="0" applyFont="1" applyBorder="1" applyAlignment="1">
      <alignment horizontal="center" vertical="center"/>
    </xf>
    <xf numFmtId="0" fontId="14" fillId="0" borderId="0" xfId="0" applyFont="1" applyAlignment="1">
      <alignment horizontal="left" vertical="center"/>
    </xf>
    <xf numFmtId="0" fontId="12" fillId="0" borderId="0" xfId="0" applyFont="1" applyAlignment="1">
      <alignment horizontal="center" vertical="top" wrapText="1"/>
    </xf>
    <xf numFmtId="0" fontId="12" fillId="0" borderId="0" xfId="0" applyFont="1" applyAlignment="1">
      <alignment horizontal="center" vertical="center" wrapText="1"/>
    </xf>
    <xf numFmtId="0" fontId="6" fillId="0" borderId="0" xfId="0" applyFont="1" applyAlignment="1">
      <alignment horizontal="left" vertical="center"/>
    </xf>
    <xf numFmtId="0" fontId="12" fillId="0" borderId="54" xfId="0" applyFont="1" applyBorder="1" applyAlignment="1">
      <alignment horizontal="center" vertical="center" wrapText="1"/>
    </xf>
    <xf numFmtId="0" fontId="12" fillId="0" borderId="55" xfId="0" applyFont="1" applyBorder="1" applyAlignment="1">
      <alignment horizontal="center" vertical="center" wrapText="1"/>
    </xf>
    <xf numFmtId="0" fontId="12" fillId="0" borderId="56" xfId="0" applyFont="1" applyBorder="1" applyAlignment="1">
      <alignment horizontal="center" vertical="center" wrapText="1"/>
    </xf>
    <xf numFmtId="0" fontId="12" fillId="0" borderId="57" xfId="0" applyFont="1" applyBorder="1" applyAlignment="1">
      <alignment horizontal="center" vertical="center" wrapText="1"/>
    </xf>
    <xf numFmtId="0" fontId="12" fillId="0" borderId="58" xfId="0" applyFont="1" applyBorder="1" applyAlignment="1">
      <alignment horizontal="center" vertical="center" wrapText="1"/>
    </xf>
    <xf numFmtId="0" fontId="12" fillId="0" borderId="59" xfId="0" applyFont="1" applyBorder="1" applyAlignment="1">
      <alignment horizontal="center" vertical="center" wrapText="1"/>
    </xf>
    <xf numFmtId="0" fontId="78" fillId="38" borderId="29" xfId="0" applyFont="1" applyFill="1" applyBorder="1" applyAlignment="1">
      <alignment horizontal="center" vertical="center"/>
    </xf>
    <xf numFmtId="0" fontId="78" fillId="38" borderId="28" xfId="0" applyFont="1" applyFill="1" applyBorder="1" applyAlignment="1">
      <alignment horizontal="center" vertical="center"/>
    </xf>
    <xf numFmtId="0" fontId="78" fillId="28" borderId="20" xfId="0" applyFont="1" applyFill="1" applyBorder="1" applyAlignment="1">
      <alignment horizontal="center" vertical="center" wrapText="1"/>
    </xf>
    <xf numFmtId="0" fontId="78" fillId="29" borderId="20" xfId="0" applyFont="1" applyFill="1" applyBorder="1" applyAlignment="1">
      <alignment horizontal="center" vertical="center" wrapText="1"/>
    </xf>
    <xf numFmtId="0" fontId="78" fillId="29" borderId="28" xfId="0" applyFont="1" applyFill="1" applyBorder="1" applyAlignment="1">
      <alignment horizontal="center" vertical="center"/>
    </xf>
    <xf numFmtId="0" fontId="78" fillId="29" borderId="29" xfId="0" applyFont="1" applyFill="1" applyBorder="1" applyAlignment="1">
      <alignment horizontal="center" vertical="center"/>
    </xf>
    <xf numFmtId="0" fontId="12" fillId="38" borderId="28" xfId="0" applyFont="1" applyFill="1" applyBorder="1" applyAlignment="1">
      <alignment horizontal="center" vertical="center" wrapText="1"/>
    </xf>
    <xf numFmtId="0" fontId="12" fillId="38" borderId="34" xfId="0" applyFont="1" applyFill="1" applyBorder="1" applyAlignment="1">
      <alignment horizontal="center" vertical="center" wrapText="1"/>
    </xf>
    <xf numFmtId="0" fontId="78" fillId="38" borderId="34" xfId="0" applyFont="1" applyFill="1" applyBorder="1" applyAlignment="1">
      <alignment horizontal="center" vertical="center"/>
    </xf>
    <xf numFmtId="0" fontId="6" fillId="0" borderId="60" xfId="0" quotePrefix="1" applyFont="1" applyBorder="1" applyAlignment="1">
      <alignment horizontal="left" vertical="center" wrapText="1"/>
    </xf>
    <xf numFmtId="0" fontId="6" fillId="0" borderId="23" xfId="0" quotePrefix="1" applyFont="1" applyBorder="1" applyAlignment="1">
      <alignment horizontal="left" vertical="center" wrapText="1"/>
    </xf>
    <xf numFmtId="0" fontId="78" fillId="0" borderId="60" xfId="0" applyFont="1" applyBorder="1" applyAlignment="1">
      <alignment horizontal="left" vertical="center"/>
    </xf>
    <xf numFmtId="0" fontId="78" fillId="0" borderId="23" xfId="0" applyFont="1" applyBorder="1" applyAlignment="1">
      <alignment horizontal="left" vertical="center"/>
    </xf>
    <xf numFmtId="0" fontId="78" fillId="0" borderId="61" xfId="0" applyFont="1" applyBorder="1" applyAlignment="1">
      <alignment horizontal="left" vertical="center"/>
    </xf>
    <xf numFmtId="0" fontId="6" fillId="0" borderId="60" xfId="0" applyFont="1" applyBorder="1" applyAlignment="1">
      <alignment horizontal="left" vertical="center" wrapText="1"/>
    </xf>
    <xf numFmtId="0" fontId="6" fillId="0" borderId="23" xfId="0" applyFont="1" applyBorder="1" applyAlignment="1">
      <alignment horizontal="left" vertical="center" wrapText="1"/>
    </xf>
    <xf numFmtId="0" fontId="24" fillId="0" borderId="0" xfId="0" applyFont="1" applyAlignment="1">
      <alignment horizontal="left" vertical="center"/>
    </xf>
    <xf numFmtId="0" fontId="14" fillId="0" borderId="18" xfId="0" applyFont="1" applyBorder="1" applyAlignment="1">
      <alignment wrapText="1"/>
    </xf>
    <xf numFmtId="0" fontId="71" fillId="0" borderId="18" xfId="0" applyFont="1" applyBorder="1" applyAlignment="1">
      <alignment horizontal="center" vertical="center"/>
    </xf>
    <xf numFmtId="0" fontId="79" fillId="0" borderId="18" xfId="0" applyFont="1" applyBorder="1" applyAlignment="1">
      <alignment horizontal="center" vertical="center" wrapText="1"/>
    </xf>
    <xf numFmtId="0" fontId="79" fillId="0" borderId="18" xfId="0" applyFont="1" applyBorder="1" applyAlignment="1">
      <alignment horizontal="left" vertical="center" wrapText="1"/>
    </xf>
    <xf numFmtId="0" fontId="79" fillId="0" borderId="18" xfId="0" applyFont="1" applyBorder="1" applyAlignment="1">
      <alignment horizontal="left" vertical="center"/>
    </xf>
    <xf numFmtId="0" fontId="0" fillId="0" borderId="0" xfId="0" applyAlignment="1">
      <alignment vertical="center"/>
    </xf>
    <xf numFmtId="0" fontId="6" fillId="0" borderId="55" xfId="0" quotePrefix="1" applyFont="1" applyBorder="1" applyAlignment="1">
      <alignment horizontal="center" vertical="center" wrapText="1"/>
    </xf>
    <xf numFmtId="0" fontId="6" fillId="0" borderId="57" xfId="0" quotePrefix="1" applyFont="1" applyBorder="1" applyAlignment="1">
      <alignment horizontal="center" vertical="center" wrapText="1"/>
    </xf>
    <xf numFmtId="0" fontId="6" fillId="0" borderId="47" xfId="0" quotePrefix="1" applyFont="1" applyBorder="1" applyAlignment="1">
      <alignment horizontal="center" vertical="center" wrapText="1"/>
    </xf>
    <xf numFmtId="0" fontId="12" fillId="0" borderId="64" xfId="0" applyFont="1" applyBorder="1" applyAlignment="1">
      <alignment horizontal="center" vertical="center" wrapText="1"/>
    </xf>
    <xf numFmtId="0" fontId="78" fillId="0" borderId="24" xfId="0" applyFont="1" applyBorder="1" applyAlignment="1">
      <alignment horizontal="center" vertical="center"/>
    </xf>
    <xf numFmtId="0" fontId="6" fillId="0" borderId="24" xfId="0" applyFont="1" applyBorder="1" applyAlignment="1">
      <alignment horizontal="center" vertical="center" wrapText="1"/>
    </xf>
    <xf numFmtId="0" fontId="78" fillId="0" borderId="21" xfId="0" applyFont="1" applyBorder="1" applyAlignment="1">
      <alignment horizontal="left" vertical="center"/>
    </xf>
    <xf numFmtId="0" fontId="6" fillId="0" borderId="65" xfId="0" quotePrefix="1" applyFont="1" applyBorder="1" applyAlignment="1">
      <alignment horizontal="center" vertical="center" wrapText="1"/>
    </xf>
    <xf numFmtId="0" fontId="20" fillId="0" borderId="18" xfId="0" applyFont="1" applyBorder="1" applyAlignment="1">
      <alignment horizontal="left" vertical="center" wrapText="1"/>
    </xf>
    <xf numFmtId="0" fontId="0" fillId="0" borderId="18" xfId="0" applyBorder="1" applyAlignment="1">
      <alignment horizontal="left" vertical="center" wrapText="1"/>
    </xf>
    <xf numFmtId="4" fontId="6" fillId="0" borderId="18" xfId="0" applyNumberFormat="1" applyFont="1" applyBorder="1" applyAlignment="1">
      <alignment horizontal="center" vertical="center" wrapText="1"/>
    </xf>
    <xf numFmtId="0" fontId="14" fillId="38" borderId="18" xfId="0" applyFont="1" applyFill="1" applyBorder="1" applyAlignment="1">
      <alignment horizontal="right"/>
    </xf>
    <xf numFmtId="0" fontId="80" fillId="38" borderId="18" xfId="0" applyFont="1" applyFill="1" applyBorder="1" applyAlignment="1">
      <alignment horizontal="center" vertical="center"/>
    </xf>
    <xf numFmtId="0" fontId="14" fillId="38" borderId="18" xfId="0" applyFont="1" applyFill="1" applyBorder="1" applyAlignment="1">
      <alignment horizontal="right" vertical="center"/>
    </xf>
    <xf numFmtId="0" fontId="14" fillId="38" borderId="18" xfId="0" applyFont="1" applyFill="1" applyBorder="1" applyAlignment="1">
      <alignment horizontal="center" vertical="center"/>
    </xf>
    <xf numFmtId="0" fontId="14" fillId="31" borderId="18" xfId="0" applyFont="1" applyFill="1" applyBorder="1" applyAlignment="1">
      <alignment horizontal="right" vertical="center"/>
    </xf>
    <xf numFmtId="0" fontId="14" fillId="31" borderId="18" xfId="0" applyFont="1" applyFill="1" applyBorder="1" applyAlignment="1">
      <alignment horizontal="center" vertical="center"/>
    </xf>
    <xf numFmtId="0" fontId="14" fillId="28" borderId="18" xfId="0" applyFont="1" applyFill="1" applyBorder="1" applyAlignment="1">
      <alignment horizontal="right" vertical="center"/>
    </xf>
    <xf numFmtId="0" fontId="14" fillId="28" borderId="18" xfId="0" applyFont="1" applyFill="1" applyBorder="1" applyAlignment="1">
      <alignment horizontal="center" vertical="center"/>
    </xf>
    <xf numFmtId="0" fontId="64" fillId="31" borderId="19" xfId="0" applyFont="1" applyFill="1" applyBorder="1" applyAlignment="1">
      <alignment horizontal="center" vertical="center"/>
    </xf>
    <xf numFmtId="0" fontId="12" fillId="0" borderId="18" xfId="0" quotePrefix="1" applyFont="1" applyBorder="1" applyAlignment="1">
      <alignment horizontal="center" vertical="center"/>
    </xf>
    <xf numFmtId="0" fontId="81" fillId="0" borderId="0" xfId="0" applyFont="1" applyAlignment="1">
      <alignment horizontal="center" vertical="center"/>
    </xf>
    <xf numFmtId="14" fontId="12" fillId="0" borderId="18" xfId="0" applyNumberFormat="1" applyFont="1" applyBorder="1" applyAlignment="1">
      <alignment horizontal="center" vertical="center"/>
    </xf>
    <xf numFmtId="0" fontId="81" fillId="0" borderId="0" xfId="0" applyFont="1" applyAlignment="1">
      <alignment vertical="center"/>
    </xf>
    <xf numFmtId="0" fontId="15" fillId="0" borderId="0" xfId="548" applyFont="1" applyAlignment="1">
      <alignment vertical="center"/>
    </xf>
    <xf numFmtId="0" fontId="7" fillId="0" borderId="64" xfId="0" applyFont="1" applyBorder="1" applyAlignment="1">
      <alignment vertical="center"/>
    </xf>
    <xf numFmtId="0" fontId="7" fillId="0" borderId="24" xfId="0" applyFont="1" applyBorder="1" applyAlignment="1">
      <alignment vertical="center"/>
    </xf>
    <xf numFmtId="0" fontId="7" fillId="0" borderId="21" xfId="0" applyFont="1" applyBorder="1" applyAlignment="1">
      <alignment vertical="center"/>
    </xf>
    <xf numFmtId="0" fontId="6" fillId="0" borderId="26" xfId="0" applyFont="1" applyBorder="1" applyAlignment="1">
      <alignment vertical="center"/>
    </xf>
    <xf numFmtId="0" fontId="6" fillId="0" borderId="23" xfId="0" applyFont="1" applyBorder="1" applyAlignment="1">
      <alignment vertical="center"/>
    </xf>
    <xf numFmtId="0" fontId="9" fillId="0" borderId="0" xfId="0" applyFont="1" applyAlignment="1">
      <alignment vertical="center"/>
    </xf>
    <xf numFmtId="0" fontId="78" fillId="0" borderId="18" xfId="0" applyFont="1" applyBorder="1" applyAlignment="1">
      <alignment vertical="center"/>
    </xf>
    <xf numFmtId="0" fontId="6" fillId="0" borderId="0" xfId="0" applyFont="1" applyAlignment="1">
      <alignment vertical="center"/>
    </xf>
    <xf numFmtId="0" fontId="78" fillId="0" borderId="23" xfId="0" applyFont="1" applyBorder="1" applyAlignment="1">
      <alignment vertical="center"/>
    </xf>
    <xf numFmtId="0" fontId="6" fillId="0" borderId="63" xfId="0" applyFont="1" applyBorder="1" applyAlignment="1">
      <alignment vertical="center"/>
    </xf>
    <xf numFmtId="0" fontId="78" fillId="0" borderId="22" xfId="0" applyFont="1" applyBorder="1" applyAlignment="1">
      <alignment vertical="center"/>
    </xf>
    <xf numFmtId="0" fontId="78" fillId="0" borderId="19" xfId="0" applyFont="1" applyBorder="1" applyAlignment="1">
      <alignment vertical="center"/>
    </xf>
    <xf numFmtId="0" fontId="15" fillId="0" borderId="0" xfId="0" applyFont="1" applyAlignment="1">
      <alignment vertical="center"/>
    </xf>
    <xf numFmtId="0" fontId="9" fillId="39" borderId="23" xfId="0" applyFont="1" applyFill="1" applyBorder="1" applyAlignment="1">
      <alignment vertical="center" wrapText="1"/>
    </xf>
    <xf numFmtId="0" fontId="15" fillId="0" borderId="18" xfId="0" applyFont="1" applyBorder="1" applyAlignment="1">
      <alignment vertical="center" wrapText="1"/>
    </xf>
    <xf numFmtId="14" fontId="12" fillId="0" borderId="0" xfId="0" applyNumberFormat="1" applyFont="1" applyAlignment="1">
      <alignment vertical="center"/>
    </xf>
    <xf numFmtId="14" fontId="12" fillId="0" borderId="0" xfId="0" applyNumberFormat="1" applyFont="1" applyAlignment="1">
      <alignment horizontal="center" vertical="center"/>
    </xf>
    <xf numFmtId="0" fontId="27" fillId="38" borderId="20" xfId="0" applyFont="1" applyFill="1" applyBorder="1" applyAlignment="1">
      <alignment horizontal="center" vertical="center"/>
    </xf>
    <xf numFmtId="0" fontId="9" fillId="38" borderId="20" xfId="0" applyFont="1" applyFill="1" applyBorder="1" applyAlignment="1">
      <alignment horizontal="center" vertical="center"/>
    </xf>
    <xf numFmtId="0" fontId="79" fillId="38" borderId="20" xfId="0" applyFont="1" applyFill="1" applyBorder="1" applyAlignment="1">
      <alignment horizontal="center" vertical="center"/>
    </xf>
    <xf numFmtId="14" fontId="79" fillId="38" borderId="20" xfId="0" applyNumberFormat="1" applyFont="1" applyFill="1" applyBorder="1" applyAlignment="1">
      <alignment horizontal="center" vertical="center"/>
    </xf>
    <xf numFmtId="0" fontId="78" fillId="0" borderId="0" xfId="0" applyFont="1" applyAlignment="1">
      <alignment vertical="center"/>
    </xf>
    <xf numFmtId="0" fontId="12" fillId="0" borderId="18" xfId="0" applyFont="1" applyBorder="1" applyAlignment="1">
      <alignment horizontal="left" vertical="center" wrapText="1"/>
    </xf>
    <xf numFmtId="10" fontId="24" fillId="27" borderId="20" xfId="428" applyNumberFormat="1" applyFont="1" applyFill="1" applyBorder="1" applyAlignment="1" applyProtection="1">
      <alignment horizontal="center" vertical="center" wrapText="1"/>
    </xf>
    <xf numFmtId="10" fontId="24" fillId="27" borderId="28" xfId="428" applyNumberFormat="1" applyFont="1" applyFill="1" applyBorder="1" applyAlignment="1" applyProtection="1">
      <alignment horizontal="center" vertical="center" wrapText="1"/>
    </xf>
    <xf numFmtId="0" fontId="12" fillId="0" borderId="21" xfId="0" applyFont="1" applyBorder="1" applyAlignment="1">
      <alignment horizontal="left" vertical="center" wrapText="1"/>
    </xf>
    <xf numFmtId="10" fontId="12" fillId="0" borderId="18" xfId="0" applyNumberFormat="1" applyFont="1" applyBorder="1" applyAlignment="1">
      <alignment horizontal="center" vertical="center" wrapText="1"/>
    </xf>
    <xf numFmtId="0" fontId="12" fillId="31" borderId="18" xfId="0" applyFont="1" applyFill="1" applyBorder="1" applyAlignment="1">
      <alignment horizontal="center" vertical="center" wrapText="1"/>
    </xf>
    <xf numFmtId="0" fontId="82" fillId="0" borderId="18" xfId="0" applyFont="1" applyBorder="1" applyAlignment="1">
      <alignment horizontal="center" vertical="center" wrapText="1"/>
    </xf>
    <xf numFmtId="0" fontId="78" fillId="0" borderId="0" xfId="0" applyFont="1" applyAlignment="1">
      <alignment vertical="center" wrapText="1"/>
    </xf>
    <xf numFmtId="0" fontId="82" fillId="0" borderId="0" xfId="0" applyFont="1" applyAlignment="1">
      <alignment horizontal="left" vertical="center"/>
    </xf>
    <xf numFmtId="10" fontId="78" fillId="0" borderId="18" xfId="0" applyNumberFormat="1" applyFont="1" applyBorder="1" applyAlignment="1">
      <alignment horizontal="center" vertical="center"/>
    </xf>
    <xf numFmtId="9" fontId="78" fillId="0" borderId="18" xfId="0" applyNumberFormat="1" applyFont="1" applyBorder="1" applyAlignment="1">
      <alignment horizontal="center" vertical="center" wrapText="1"/>
    </xf>
    <xf numFmtId="0" fontId="82" fillId="39" borderId="18" xfId="0" applyFont="1" applyFill="1" applyBorder="1" applyAlignment="1">
      <alignment vertical="center"/>
    </xf>
    <xf numFmtId="9" fontId="12" fillId="0" borderId="18" xfId="0" applyNumberFormat="1" applyFont="1" applyBorder="1" applyAlignment="1">
      <alignment horizontal="center" vertical="center" wrapText="1"/>
    </xf>
    <xf numFmtId="0" fontId="78" fillId="0" borderId="18" xfId="0" applyFont="1" applyBorder="1" applyAlignment="1">
      <alignment vertical="center" wrapText="1"/>
    </xf>
    <xf numFmtId="0" fontId="82" fillId="0" borderId="22" xfId="0" applyFont="1" applyBorder="1" applyAlignment="1">
      <alignment horizontal="center" vertical="center" wrapText="1"/>
    </xf>
    <xf numFmtId="0" fontId="78" fillId="0" borderId="22" xfId="0" applyFont="1" applyBorder="1" applyAlignment="1">
      <alignment horizontal="center" vertical="center" wrapText="1"/>
    </xf>
    <xf numFmtId="0" fontId="3" fillId="0" borderId="0" xfId="516" applyFont="1" applyAlignment="1">
      <alignment vertical="center"/>
    </xf>
    <xf numFmtId="0" fontId="13" fillId="0" borderId="0" xfId="0" applyFont="1" applyAlignment="1">
      <alignment vertical="center"/>
    </xf>
    <xf numFmtId="0" fontId="22" fillId="0" borderId="0" xfId="0" applyFont="1" applyAlignment="1">
      <alignment vertical="center"/>
    </xf>
    <xf numFmtId="14" fontId="27" fillId="30" borderId="18" xfId="0" applyNumberFormat="1" applyFont="1" applyFill="1" applyBorder="1" applyAlignment="1">
      <alignment horizontal="center" vertical="center"/>
    </xf>
    <xf numFmtId="0" fontId="14" fillId="0" borderId="0" xfId="0" applyFont="1" applyAlignment="1">
      <alignment horizontal="center" vertical="center"/>
    </xf>
    <xf numFmtId="0" fontId="20" fillId="39" borderId="18" xfId="0" applyFont="1" applyFill="1" applyBorder="1" applyAlignment="1">
      <alignment horizontal="center" vertical="center"/>
    </xf>
    <xf numFmtId="9" fontId="12" fillId="0" borderId="0" xfId="0" applyNumberFormat="1" applyFont="1" applyAlignment="1">
      <alignment horizontal="center" vertical="center" wrapText="1"/>
    </xf>
    <xf numFmtId="0" fontId="0" fillId="39" borderId="0" xfId="0" applyFill="1" applyAlignment="1">
      <alignment horizontal="center" vertical="center"/>
    </xf>
    <xf numFmtId="10" fontId="12" fillId="0" borderId="0" xfId="0" applyNumberFormat="1" applyFont="1" applyAlignment="1">
      <alignment horizontal="center" vertical="center" wrapText="1"/>
    </xf>
    <xf numFmtId="0" fontId="20" fillId="0" borderId="0" xfId="0" applyFont="1" applyAlignment="1">
      <alignment horizontal="left"/>
    </xf>
    <xf numFmtId="10" fontId="20" fillId="0" borderId="20" xfId="0" applyNumberFormat="1" applyFont="1" applyBorder="1" applyAlignment="1">
      <alignment horizontal="center" vertical="center"/>
    </xf>
    <xf numFmtId="0" fontId="24" fillId="0" borderId="20" xfId="0" applyFont="1" applyBorder="1" applyAlignment="1">
      <alignment horizontal="center" vertical="center" wrapText="1"/>
    </xf>
    <xf numFmtId="0" fontId="15" fillId="0" borderId="0" xfId="516" applyFont="1" applyAlignment="1">
      <alignment horizontal="left" vertical="center"/>
    </xf>
    <xf numFmtId="0" fontId="15" fillId="0" borderId="0" xfId="516" applyFont="1" applyAlignment="1">
      <alignment horizontal="left"/>
    </xf>
    <xf numFmtId="0" fontId="82" fillId="0" borderId="19" xfId="0" applyFont="1" applyBorder="1" applyAlignment="1">
      <alignment horizontal="center" vertical="center" wrapText="1"/>
    </xf>
    <xf numFmtId="167" fontId="65" fillId="0" borderId="18" xfId="0" applyNumberFormat="1" applyFont="1" applyBorder="1" applyAlignment="1">
      <alignment horizontal="center"/>
    </xf>
    <xf numFmtId="167" fontId="65" fillId="0" borderId="18" xfId="428" applyNumberFormat="1" applyFont="1" applyFill="1" applyBorder="1" applyAlignment="1" applyProtection="1">
      <alignment horizontal="center"/>
    </xf>
    <xf numFmtId="167" fontId="65" fillId="0" borderId="18" xfId="428" applyNumberFormat="1" applyFont="1" applyBorder="1" applyAlignment="1" applyProtection="1">
      <alignment horizontal="center"/>
    </xf>
    <xf numFmtId="0" fontId="12" fillId="0" borderId="50" xfId="0" applyFont="1" applyBorder="1" applyAlignment="1">
      <alignment horizontal="center" vertical="center"/>
    </xf>
    <xf numFmtId="0" fontId="54" fillId="0" borderId="0" xfId="0" applyFont="1"/>
    <xf numFmtId="0" fontId="83" fillId="0" borderId="0" xfId="0" applyFont="1"/>
    <xf numFmtId="0" fontId="82" fillId="0" borderId="26" xfId="0" applyFont="1" applyBorder="1" applyAlignment="1">
      <alignment vertical="center" wrapText="1"/>
    </xf>
    <xf numFmtId="0" fontId="82" fillId="0" borderId="23" xfId="0" applyFont="1" applyBorder="1" applyAlignment="1">
      <alignment horizontal="right" vertical="center" wrapText="1"/>
    </xf>
    <xf numFmtId="0" fontId="19" fillId="0" borderId="0" xfId="0" applyFont="1" applyAlignment="1">
      <alignment horizontal="left" vertical="center"/>
    </xf>
    <xf numFmtId="0" fontId="14" fillId="39" borderId="0" xfId="0" applyFont="1" applyFill="1" applyAlignment="1">
      <alignment vertical="center"/>
    </xf>
    <xf numFmtId="0" fontId="9" fillId="0" borderId="23" xfId="548" applyFont="1" applyBorder="1" applyAlignment="1">
      <alignment vertical="center"/>
    </xf>
    <xf numFmtId="0" fontId="14" fillId="0" borderId="0" xfId="0" applyFont="1" applyAlignment="1">
      <alignment vertical="top"/>
    </xf>
    <xf numFmtId="0" fontId="6" fillId="72" borderId="18" xfId="0" applyFont="1" applyFill="1" applyBorder="1" applyAlignment="1">
      <alignment vertical="center"/>
    </xf>
    <xf numFmtId="0" fontId="9" fillId="72" borderId="0" xfId="516" applyFont="1" applyFill="1" applyAlignment="1">
      <alignment horizontal="left" vertical="center"/>
    </xf>
    <xf numFmtId="0" fontId="6" fillId="0" borderId="20" xfId="0" applyFont="1" applyBorder="1" applyAlignment="1">
      <alignment vertical="center" wrapText="1"/>
    </xf>
    <xf numFmtId="10" fontId="7" fillId="27" borderId="20" xfId="428" applyNumberFormat="1" applyFont="1" applyFill="1" applyBorder="1" applyAlignment="1" applyProtection="1">
      <alignment horizontal="center" vertical="center" wrapText="1"/>
    </xf>
    <xf numFmtId="1" fontId="64" fillId="74" borderId="18" xfId="0" applyNumberFormat="1" applyFont="1" applyFill="1" applyBorder="1" applyAlignment="1">
      <alignment horizontal="center" vertical="center"/>
    </xf>
    <xf numFmtId="1" fontId="7" fillId="33" borderId="20" xfId="0" applyNumberFormat="1" applyFont="1" applyFill="1" applyBorder="1" applyAlignment="1" applyProtection="1">
      <alignment horizontal="center" vertical="center"/>
      <protection locked="0"/>
    </xf>
    <xf numFmtId="1" fontId="7" fillId="40" borderId="20" xfId="0" applyNumberFormat="1" applyFont="1" applyFill="1" applyBorder="1" applyAlignment="1" applyProtection="1">
      <alignment horizontal="center" vertical="center" wrapText="1"/>
      <protection locked="0"/>
    </xf>
    <xf numFmtId="0" fontId="20" fillId="74" borderId="18" xfId="0" applyFont="1" applyFill="1" applyBorder="1" applyAlignment="1">
      <alignment horizontal="center" vertical="center"/>
    </xf>
    <xf numFmtId="9" fontId="20" fillId="74" borderId="18" xfId="0" applyNumberFormat="1" applyFont="1" applyFill="1" applyBorder="1" applyAlignment="1">
      <alignment horizontal="center" vertical="center"/>
    </xf>
    <xf numFmtId="0" fontId="24" fillId="75" borderId="20" xfId="428" applyNumberFormat="1" applyFont="1" applyFill="1" applyBorder="1" applyAlignment="1" applyProtection="1">
      <alignment horizontal="center" vertical="center" wrapText="1"/>
      <protection locked="0"/>
    </xf>
    <xf numFmtId="0" fontId="14" fillId="73" borderId="25" xfId="0" applyFont="1" applyFill="1" applyBorder="1"/>
    <xf numFmtId="0" fontId="65" fillId="73" borderId="25" xfId="0" applyFont="1" applyFill="1" applyBorder="1"/>
    <xf numFmtId="0" fontId="14" fillId="73" borderId="25" xfId="0" applyFont="1" applyFill="1" applyBorder="1" applyAlignment="1">
      <alignment horizontal="left" vertical="center"/>
    </xf>
    <xf numFmtId="0" fontId="12" fillId="73" borderId="25" xfId="0" applyFont="1" applyFill="1" applyBorder="1" applyAlignment="1">
      <alignment horizontal="left" vertical="center"/>
    </xf>
    <xf numFmtId="0" fontId="12" fillId="0" borderId="24" xfId="0" applyFont="1" applyBorder="1" applyAlignment="1">
      <alignment vertical="center"/>
    </xf>
    <xf numFmtId="14" fontId="14" fillId="0" borderId="0" xfId="0" applyNumberFormat="1" applyFont="1" applyAlignment="1">
      <alignment vertical="center"/>
    </xf>
    <xf numFmtId="14" fontId="14" fillId="0" borderId="66" xfId="0" applyNumberFormat="1" applyFont="1" applyBorder="1" applyAlignment="1">
      <alignment vertical="center"/>
    </xf>
    <xf numFmtId="0" fontId="2" fillId="0" borderId="66" xfId="516" applyBorder="1" applyAlignment="1">
      <alignment vertical="center"/>
    </xf>
    <xf numFmtId="0" fontId="87" fillId="0" borderId="21" xfId="0" applyFont="1" applyBorder="1" applyAlignment="1">
      <alignment vertical="center"/>
    </xf>
    <xf numFmtId="1" fontId="20" fillId="0" borderId="0" xfId="0" applyNumberFormat="1" applyFont="1" applyAlignment="1">
      <alignment vertical="center"/>
    </xf>
    <xf numFmtId="14" fontId="2" fillId="0" borderId="0" xfId="516" applyNumberFormat="1" applyAlignment="1">
      <alignment vertical="center"/>
    </xf>
    <xf numFmtId="14" fontId="2" fillId="0" borderId="66" xfId="516" applyNumberFormat="1" applyBorder="1" applyAlignment="1">
      <alignment vertical="center"/>
    </xf>
    <xf numFmtId="0" fontId="20" fillId="0" borderId="0" xfId="0" quotePrefix="1" applyFont="1"/>
    <xf numFmtId="0" fontId="27" fillId="0" borderId="18" xfId="528" applyFont="1" applyBorder="1" applyAlignment="1">
      <alignment vertical="center"/>
    </xf>
    <xf numFmtId="0" fontId="11" fillId="0" borderId="18" xfId="526" applyFont="1" applyBorder="1"/>
    <xf numFmtId="0" fontId="0" fillId="0" borderId="18" xfId="0" applyBorder="1"/>
    <xf numFmtId="0" fontId="14" fillId="0" borderId="23" xfId="0" applyFont="1" applyBorder="1"/>
    <xf numFmtId="0" fontId="20" fillId="0" borderId="18" xfId="0" applyFont="1" applyBorder="1" applyAlignment="1">
      <alignment vertical="center"/>
    </xf>
    <xf numFmtId="0" fontId="15" fillId="0" borderId="36" xfId="0" applyFont="1" applyBorder="1" applyAlignment="1">
      <alignment vertical="center"/>
    </xf>
    <xf numFmtId="0" fontId="9" fillId="0" borderId="0" xfId="516" applyFont="1" applyAlignment="1">
      <alignment vertical="center" wrapText="1"/>
    </xf>
    <xf numFmtId="0" fontId="109" fillId="77" borderId="18" xfId="0" applyFont="1" applyFill="1" applyBorder="1" applyAlignment="1" applyProtection="1">
      <alignment horizontal="center" vertical="center"/>
      <protection locked="0"/>
    </xf>
    <xf numFmtId="0" fontId="109" fillId="77" borderId="18" xfId="0" applyFont="1" applyFill="1" applyBorder="1" applyAlignment="1" applyProtection="1">
      <alignment horizontal="center" vertical="center" wrapText="1"/>
      <protection locked="0"/>
    </xf>
    <xf numFmtId="0" fontId="2" fillId="0" borderId="0" xfId="516" applyAlignment="1">
      <alignment vertical="center" wrapText="1"/>
    </xf>
    <xf numFmtId="0" fontId="85" fillId="0" borderId="69" xfId="0" quotePrefix="1" applyFont="1" applyBorder="1" applyAlignment="1">
      <alignment vertical="center" wrapText="1"/>
    </xf>
    <xf numFmtId="0" fontId="85" fillId="0" borderId="0" xfId="0" quotePrefix="1" applyFont="1" applyAlignment="1">
      <alignment vertical="center" wrapText="1"/>
    </xf>
    <xf numFmtId="0" fontId="15" fillId="0" borderId="18" xfId="516" applyFont="1" applyBorder="1" applyAlignment="1">
      <alignment horizontal="center" vertical="center" wrapText="1"/>
    </xf>
    <xf numFmtId="0" fontId="109" fillId="77" borderId="18" xfId="0" applyFont="1" applyFill="1" applyBorder="1" applyAlignment="1">
      <alignment horizontal="center" vertical="center"/>
    </xf>
    <xf numFmtId="165" fontId="2" fillId="72" borderId="0" xfId="516" applyNumberFormat="1" applyFill="1" applyAlignment="1">
      <alignment vertical="center"/>
    </xf>
    <xf numFmtId="0" fontId="16" fillId="0" borderId="0" xfId="0" quotePrefix="1" applyFont="1" applyAlignment="1">
      <alignment horizontal="center" vertical="center"/>
    </xf>
    <xf numFmtId="167" fontId="14" fillId="34" borderId="18" xfId="437" applyNumberFormat="1" applyFont="1" applyFill="1" applyBorder="1" applyAlignment="1" applyProtection="1">
      <alignment horizontal="center" vertical="center" wrapText="1"/>
    </xf>
    <xf numFmtId="167" fontId="65" fillId="0" borderId="0" xfId="428" applyNumberFormat="1" applyFont="1" applyFill="1" applyBorder="1" applyAlignment="1" applyProtection="1">
      <alignment horizontal="center" vertical="center" wrapText="1"/>
    </xf>
    <xf numFmtId="0" fontId="123" fillId="0" borderId="0" xfId="516" applyFont="1" applyAlignment="1">
      <alignment horizontal="left" vertical="center" wrapText="1"/>
    </xf>
    <xf numFmtId="0" fontId="108" fillId="0" borderId="0" xfId="0" applyFont="1" applyAlignment="1">
      <alignment vertical="center" wrapText="1"/>
    </xf>
    <xf numFmtId="0" fontId="16" fillId="0" borderId="0" xfId="0" applyFont="1" applyAlignment="1">
      <alignment vertical="top"/>
    </xf>
    <xf numFmtId="0" fontId="6" fillId="0" borderId="0" xfId="0" applyFont="1" applyAlignment="1">
      <alignment vertical="center" wrapText="1"/>
    </xf>
    <xf numFmtId="0" fontId="122" fillId="0" borderId="0" xfId="0" applyFont="1"/>
    <xf numFmtId="0" fontId="106" fillId="0" borderId="0" xfId="0" applyFont="1" applyAlignment="1">
      <alignment vertical="center"/>
    </xf>
    <xf numFmtId="0" fontId="15" fillId="0" borderId="18" xfId="0" applyFont="1" applyBorder="1" applyAlignment="1">
      <alignment horizontal="center" vertical="center"/>
    </xf>
    <xf numFmtId="0" fontId="27" fillId="0" borderId="18" xfId="0" applyFont="1" applyBorder="1" applyAlignment="1">
      <alignment horizontal="left" vertical="center" wrapText="1"/>
    </xf>
    <xf numFmtId="0" fontId="27" fillId="0" borderId="18" xfId="0" applyFont="1" applyBorder="1" applyAlignment="1">
      <alignment horizontal="center" vertical="center" wrapText="1"/>
    </xf>
    <xf numFmtId="0" fontId="9" fillId="0" borderId="18" xfId="0" applyFont="1" applyBorder="1" applyAlignment="1">
      <alignment horizontal="left" vertical="center" wrapText="1"/>
    </xf>
    <xf numFmtId="0" fontId="15" fillId="0" borderId="20" xfId="0" applyFont="1" applyBorder="1" applyAlignment="1">
      <alignment textRotation="90" wrapText="1"/>
    </xf>
    <xf numFmtId="0" fontId="16" fillId="79" borderId="0" xfId="0" applyFont="1" applyFill="1"/>
    <xf numFmtId="9" fontId="20" fillId="0" borderId="18" xfId="429" applyFont="1" applyBorder="1" applyAlignment="1" applyProtection="1">
      <alignment horizontal="center" vertical="center"/>
    </xf>
    <xf numFmtId="0" fontId="20" fillId="0" borderId="18" xfId="429" applyNumberFormat="1" applyFont="1" applyBorder="1" applyAlignment="1" applyProtection="1">
      <alignment horizontal="center" vertical="center"/>
    </xf>
    <xf numFmtId="9" fontId="20" fillId="34" borderId="18" xfId="429" applyFont="1" applyFill="1" applyBorder="1" applyAlignment="1" applyProtection="1">
      <alignment horizontal="center" vertical="center"/>
    </xf>
    <xf numFmtId="0" fontId="20" fillId="34" borderId="18" xfId="429" applyNumberFormat="1" applyFont="1" applyFill="1" applyBorder="1" applyAlignment="1" applyProtection="1">
      <alignment horizontal="center" vertical="center"/>
    </xf>
    <xf numFmtId="9" fontId="20" fillId="0" borderId="18" xfId="429" applyFont="1" applyFill="1" applyBorder="1" applyAlignment="1" applyProtection="1">
      <alignment horizontal="center" vertical="center"/>
    </xf>
    <xf numFmtId="9" fontId="20" fillId="74" borderId="18" xfId="429" applyFont="1" applyFill="1" applyBorder="1" applyAlignment="1" applyProtection="1">
      <alignment horizontal="center" vertical="center"/>
    </xf>
    <xf numFmtId="0" fontId="15" fillId="33" borderId="32" xfId="0" applyFont="1" applyFill="1" applyBorder="1" applyAlignment="1" applyProtection="1">
      <alignment horizontal="center" vertical="center"/>
      <protection locked="0"/>
    </xf>
    <xf numFmtId="10" fontId="15" fillId="0" borderId="35" xfId="0" applyNumberFormat="1" applyFont="1" applyBorder="1" applyAlignment="1">
      <alignment horizontal="center" vertical="center"/>
    </xf>
    <xf numFmtId="0" fontId="15" fillId="33" borderId="29" xfId="0" applyFont="1" applyFill="1" applyBorder="1" applyAlignment="1" applyProtection="1">
      <alignment horizontal="center" vertical="center"/>
      <protection locked="0"/>
    </xf>
    <xf numFmtId="0" fontId="15" fillId="0" borderId="20" xfId="0" applyFont="1" applyBorder="1" applyAlignment="1">
      <alignment horizontal="center" textRotation="90" wrapText="1"/>
    </xf>
    <xf numFmtId="0" fontId="27" fillId="0" borderId="18" xfId="0" applyFont="1" applyBorder="1" applyAlignment="1">
      <alignment vertical="center" wrapText="1"/>
    </xf>
    <xf numFmtId="0" fontId="2" fillId="0" borderId="0" xfId="0" applyFont="1" applyAlignment="1">
      <alignment horizontal="center" vertical="center" wrapText="1"/>
    </xf>
    <xf numFmtId="10" fontId="2" fillId="0" borderId="0" xfId="441" applyNumberFormat="1" applyFont="1" applyFill="1" applyBorder="1" applyAlignment="1" applyProtection="1">
      <alignment horizontal="center" vertical="center" wrapText="1"/>
    </xf>
    <xf numFmtId="165" fontId="2" fillId="0" borderId="0" xfId="441" applyNumberFormat="1" applyFont="1" applyFill="1" applyBorder="1" applyAlignment="1" applyProtection="1">
      <alignment horizontal="center" vertical="center" wrapText="1"/>
    </xf>
    <xf numFmtId="10" fontId="14" fillId="0" borderId="0" xfId="0" applyNumberFormat="1" applyFont="1" applyAlignment="1">
      <alignment vertical="center"/>
    </xf>
    <xf numFmtId="0" fontId="15" fillId="0" borderId="30" xfId="0" applyFont="1" applyBorder="1" applyAlignment="1">
      <alignment horizontal="center" vertical="center" wrapText="1"/>
    </xf>
    <xf numFmtId="0" fontId="126" fillId="0" borderId="0" xfId="0" applyFont="1"/>
    <xf numFmtId="0" fontId="20" fillId="0" borderId="18" xfId="0" quotePrefix="1" applyFont="1" applyBorder="1" applyAlignment="1">
      <alignment horizontal="center" vertical="center"/>
    </xf>
    <xf numFmtId="0" fontId="20" fillId="78" borderId="18" xfId="0" applyFont="1" applyFill="1" applyBorder="1" applyAlignment="1">
      <alignment horizontal="center" vertical="center"/>
    </xf>
    <xf numFmtId="0" fontId="20" fillId="78" borderId="18" xfId="0" quotePrefix="1" applyFont="1" applyFill="1" applyBorder="1" applyAlignment="1">
      <alignment horizontal="center" vertical="center"/>
    </xf>
    <xf numFmtId="0" fontId="15" fillId="34" borderId="93" xfId="0" applyFont="1" applyFill="1" applyBorder="1" applyAlignment="1">
      <alignment horizontal="center" vertical="center" wrapText="1"/>
    </xf>
    <xf numFmtId="0" fontId="15" fillId="34" borderId="93" xfId="0" applyFont="1" applyFill="1" applyBorder="1" applyAlignment="1">
      <alignment horizontal="center" vertical="top" wrapText="1"/>
    </xf>
    <xf numFmtId="0" fontId="78" fillId="29" borderId="34" xfId="0" applyFont="1" applyFill="1" applyBorder="1" applyAlignment="1">
      <alignment horizontal="center" vertical="center" wrapText="1"/>
    </xf>
    <xf numFmtId="0" fontId="78" fillId="38" borderId="34" xfId="0" applyFont="1" applyFill="1" applyBorder="1" applyAlignment="1">
      <alignment horizontal="center" vertical="center" wrapText="1"/>
    </xf>
    <xf numFmtId="0" fontId="15" fillId="0" borderId="69" xfId="0" applyFont="1" applyBorder="1" applyAlignment="1">
      <alignment horizontal="center" vertical="center"/>
    </xf>
    <xf numFmtId="0" fontId="15" fillId="0" borderId="46" xfId="0" applyFont="1" applyBorder="1" applyAlignment="1">
      <alignment horizontal="center" vertical="center"/>
    </xf>
    <xf numFmtId="0" fontId="12" fillId="0" borderId="98" xfId="0" applyFont="1" applyBorder="1" applyAlignment="1">
      <alignment horizontal="center" vertical="center" wrapText="1"/>
    </xf>
    <xf numFmtId="0" fontId="12" fillId="0" borderId="62" xfId="0" applyFont="1" applyBorder="1" applyAlignment="1">
      <alignment horizontal="center" vertical="center" wrapText="1"/>
    </xf>
    <xf numFmtId="1" fontId="12" fillId="0" borderId="0" xfId="0" quotePrefix="1" applyNumberFormat="1" applyFont="1" applyAlignment="1">
      <alignment vertical="center"/>
    </xf>
    <xf numFmtId="1" fontId="12" fillId="0" borderId="0" xfId="0" applyNumberFormat="1" applyFont="1" applyAlignment="1">
      <alignment vertical="center"/>
    </xf>
    <xf numFmtId="0" fontId="103" fillId="0" borderId="0" xfId="0" applyFont="1" applyAlignment="1">
      <alignment horizontal="left" vertical="center"/>
    </xf>
    <xf numFmtId="0" fontId="15" fillId="80" borderId="20" xfId="0" applyFont="1" applyFill="1" applyBorder="1" applyAlignment="1">
      <alignment horizontal="center" vertical="center"/>
    </xf>
    <xf numFmtId="10" fontId="15" fillId="0" borderId="49" xfId="0" applyNumberFormat="1" applyFont="1" applyBorder="1" applyAlignment="1">
      <alignment horizontal="center" vertical="center"/>
    </xf>
    <xf numFmtId="10" fontId="15" fillId="0" borderId="97" xfId="0" applyNumberFormat="1" applyFont="1" applyBorder="1" applyAlignment="1">
      <alignment horizontal="center" vertical="center"/>
    </xf>
    <xf numFmtId="0" fontId="16" fillId="73" borderId="0" xfId="0" applyFont="1" applyFill="1" applyAlignment="1">
      <alignment vertical="center"/>
    </xf>
    <xf numFmtId="0" fontId="81" fillId="0" borderId="0" xfId="0" applyFont="1" applyAlignment="1">
      <alignment horizontal="left" vertical="center"/>
    </xf>
    <xf numFmtId="0" fontId="128" fillId="27" borderId="0" xfId="0" applyFont="1" applyFill="1"/>
    <xf numFmtId="0" fontId="128" fillId="0" borderId="0" xfId="0" applyFont="1"/>
    <xf numFmtId="0" fontId="128" fillId="0" borderId="0" xfId="0" applyFont="1" applyAlignment="1">
      <alignment horizontal="center" vertical="center"/>
    </xf>
    <xf numFmtId="0" fontId="116" fillId="0" borderId="26" xfId="0" applyFont="1" applyBorder="1" applyAlignment="1">
      <alignment horizontal="center" vertical="center"/>
    </xf>
    <xf numFmtId="0" fontId="116" fillId="0" borderId="18" xfId="0" applyFont="1" applyBorder="1" applyAlignment="1">
      <alignment horizontal="center" vertical="center" wrapText="1"/>
    </xf>
    <xf numFmtId="0" fontId="116" fillId="0" borderId="18" xfId="0" applyFont="1" applyBorder="1" applyAlignment="1">
      <alignment horizontal="center" vertical="center"/>
    </xf>
    <xf numFmtId="0" fontId="116" fillId="0" borderId="23" xfId="0" applyFont="1" applyBorder="1" applyAlignment="1">
      <alignment horizontal="center" vertical="center" wrapText="1"/>
    </xf>
    <xf numFmtId="1" fontId="7" fillId="30" borderId="20" xfId="0" applyNumberFormat="1" applyFont="1" applyFill="1" applyBorder="1" applyAlignment="1">
      <alignment horizontal="center" vertical="center" wrapText="1"/>
    </xf>
    <xf numFmtId="0" fontId="20" fillId="0" borderId="18" xfId="429" applyNumberFormat="1" applyFont="1" applyFill="1" applyBorder="1" applyAlignment="1" applyProtection="1">
      <alignment horizontal="center" vertical="center"/>
    </xf>
    <xf numFmtId="0" fontId="20" fillId="78" borderId="18" xfId="429" applyNumberFormat="1" applyFont="1" applyFill="1" applyBorder="1" applyAlignment="1" applyProtection="1">
      <alignment horizontal="center" vertical="center"/>
    </xf>
    <xf numFmtId="1" fontId="64" fillId="78" borderId="18" xfId="0" applyNumberFormat="1" applyFont="1" applyFill="1" applyBorder="1" applyAlignment="1">
      <alignment horizontal="center" vertical="center"/>
    </xf>
    <xf numFmtId="0" fontId="106" fillId="0" borderId="0" xfId="0" applyFont="1"/>
    <xf numFmtId="0" fontId="137" fillId="0" borderId="0" xfId="0" applyFont="1"/>
    <xf numFmtId="49" fontId="121" fillId="0" borderId="0" xfId="0" applyNumberFormat="1" applyFont="1" applyAlignment="1">
      <alignment horizontal="center" vertical="center" wrapText="1" readingOrder="1"/>
    </xf>
    <xf numFmtId="49" fontId="6" fillId="0" borderId="0" xfId="0" applyNumberFormat="1" applyFont="1" applyAlignment="1">
      <alignment horizontal="center" vertical="center" wrapText="1" readingOrder="1"/>
    </xf>
    <xf numFmtId="0" fontId="6" fillId="0" borderId="0" xfId="0" applyFont="1" applyAlignment="1">
      <alignment horizontal="left" vertical="center" wrapText="1" readingOrder="1"/>
    </xf>
    <xf numFmtId="0" fontId="121" fillId="0" borderId="0" xfId="0" applyFont="1" applyAlignment="1">
      <alignment horizontal="left" vertical="center" wrapText="1" readingOrder="1"/>
    </xf>
    <xf numFmtId="0" fontId="130" fillId="0" borderId="0" xfId="0" applyFont="1" applyAlignment="1">
      <alignment horizontal="left" vertical="center" wrapText="1" readingOrder="1"/>
    </xf>
    <xf numFmtId="0" fontId="84" fillId="0" borderId="0" xfId="0" applyFont="1" applyAlignment="1">
      <alignment horizontal="left" vertical="center" wrapText="1" readingOrder="1"/>
    </xf>
    <xf numFmtId="0" fontId="86" fillId="0" borderId="0" xfId="0" applyFont="1" applyAlignment="1">
      <alignment horizontal="center" vertical="center" wrapText="1" readingOrder="1"/>
    </xf>
    <xf numFmtId="10" fontId="7" fillId="27" borderId="0" xfId="428" applyNumberFormat="1" applyFont="1" applyFill="1" applyBorder="1" applyAlignment="1" applyProtection="1">
      <alignment horizontal="center" vertical="center" wrapText="1"/>
    </xf>
    <xf numFmtId="0" fontId="129" fillId="0" borderId="0" xfId="0" applyFont="1" applyAlignment="1">
      <alignment horizontal="center" vertical="center" wrapText="1"/>
    </xf>
    <xf numFmtId="0" fontId="138" fillId="0" borderId="0" xfId="0" applyFont="1"/>
    <xf numFmtId="165" fontId="6" fillId="81" borderId="27" xfId="429" applyNumberFormat="1" applyFont="1" applyFill="1" applyBorder="1" applyAlignment="1" applyProtection="1">
      <alignment horizontal="center" vertical="center"/>
    </xf>
    <xf numFmtId="9" fontId="6" fillId="81" borderId="20" xfId="429" applyFont="1" applyFill="1" applyBorder="1" applyAlignment="1" applyProtection="1">
      <alignment horizontal="center" vertical="center"/>
    </xf>
    <xf numFmtId="165" fontId="6" fillId="82" borderId="70" xfId="429" applyNumberFormat="1" applyFont="1" applyFill="1" applyBorder="1" applyAlignment="1" applyProtection="1">
      <alignment horizontal="center" vertical="center"/>
    </xf>
    <xf numFmtId="165" fontId="6" fillId="82" borderId="28" xfId="429" applyNumberFormat="1" applyFont="1" applyFill="1" applyBorder="1" applyAlignment="1" applyProtection="1">
      <alignment horizontal="center" vertical="center"/>
    </xf>
    <xf numFmtId="165" fontId="6" fillId="0" borderId="27" xfId="429" applyNumberFormat="1" applyFont="1" applyFill="1" applyBorder="1" applyAlignment="1" applyProtection="1">
      <alignment horizontal="center" vertical="center"/>
    </xf>
    <xf numFmtId="165" fontId="6" fillId="0" borderId="29" xfId="429" applyNumberFormat="1" applyFont="1" applyFill="1" applyBorder="1" applyAlignment="1" applyProtection="1">
      <alignment horizontal="center" vertical="top"/>
    </xf>
    <xf numFmtId="165" fontId="6" fillId="84" borderId="32" xfId="429" applyNumberFormat="1" applyFont="1" applyFill="1" applyBorder="1" applyAlignment="1" applyProtection="1">
      <alignment horizontal="center" vertical="center"/>
    </xf>
    <xf numFmtId="165" fontId="6" fillId="84" borderId="29" xfId="429" applyNumberFormat="1" applyFont="1" applyFill="1" applyBorder="1" applyAlignment="1" applyProtection="1">
      <alignment horizontal="center" vertical="center"/>
    </xf>
    <xf numFmtId="165" fontId="6" fillId="84" borderId="27" xfId="429" applyNumberFormat="1" applyFont="1" applyFill="1" applyBorder="1" applyAlignment="1" applyProtection="1">
      <alignment horizontal="center" vertical="center"/>
    </xf>
    <xf numFmtId="165" fontId="6" fillId="84" borderId="20" xfId="429" applyNumberFormat="1" applyFont="1" applyFill="1" applyBorder="1" applyAlignment="1" applyProtection="1">
      <alignment horizontal="center" vertical="center"/>
    </xf>
    <xf numFmtId="10" fontId="20" fillId="34" borderId="18" xfId="0" applyNumberFormat="1" applyFont="1" applyFill="1" applyBorder="1" applyAlignment="1">
      <alignment horizontal="center" vertical="center"/>
    </xf>
    <xf numFmtId="0" fontId="6" fillId="0" borderId="0" xfId="0" applyFont="1"/>
    <xf numFmtId="0" fontId="9" fillId="30" borderId="18" xfId="516" applyFont="1" applyFill="1" applyBorder="1" applyAlignment="1">
      <alignment vertical="center"/>
    </xf>
    <xf numFmtId="0" fontId="15" fillId="33" borderId="18" xfId="0" applyFont="1" applyFill="1" applyBorder="1" applyAlignment="1" applyProtection="1">
      <alignment horizontal="center" vertical="center"/>
      <protection locked="0"/>
    </xf>
    <xf numFmtId="2" fontId="64" fillId="0" borderId="18" xfId="0" applyNumberFormat="1" applyFont="1" applyBorder="1" applyAlignment="1">
      <alignment horizontal="center" vertical="center"/>
    </xf>
    <xf numFmtId="0" fontId="15" fillId="33" borderId="18" xfId="0" applyFont="1" applyFill="1" applyBorder="1" applyAlignment="1" applyProtection="1">
      <alignment horizontal="center" vertical="center" wrapText="1"/>
      <protection locked="0"/>
    </xf>
    <xf numFmtId="0" fontId="54" fillId="0" borderId="0" xfId="0" applyFont="1" applyAlignment="1">
      <alignment vertical="center" wrapText="1"/>
    </xf>
    <xf numFmtId="16" fontId="6" fillId="0" borderId="20" xfId="0" applyNumberFormat="1" applyFont="1" applyBorder="1" applyAlignment="1">
      <alignment vertical="center" wrapText="1"/>
    </xf>
    <xf numFmtId="1" fontId="7" fillId="35" borderId="20" xfId="0" applyNumberFormat="1" applyFont="1" applyFill="1" applyBorder="1" applyAlignment="1">
      <alignment horizontal="center" vertical="center"/>
    </xf>
    <xf numFmtId="0" fontId="6" fillId="0" borderId="27" xfId="0" applyFont="1" applyBorder="1" applyAlignment="1">
      <alignment vertical="center" wrapText="1"/>
    </xf>
    <xf numFmtId="0" fontId="139" fillId="0" borderId="0" xfId="0" applyFont="1"/>
    <xf numFmtId="0" fontId="140" fillId="0" borderId="0" xfId="0" applyFont="1"/>
    <xf numFmtId="0" fontId="141" fillId="0" borderId="0" xfId="0" applyFont="1"/>
    <xf numFmtId="0" fontId="122" fillId="0" borderId="51" xfId="0" applyFont="1" applyBorder="1" applyAlignment="1">
      <alignment horizontal="center" vertical="center" wrapText="1"/>
    </xf>
    <xf numFmtId="0" fontId="122" fillId="0" borderId="18" xfId="0" applyFont="1" applyBorder="1" applyAlignment="1">
      <alignment horizontal="left" vertical="center" wrapText="1"/>
    </xf>
    <xf numFmtId="0" fontId="122" fillId="0" borderId="18" xfId="0" applyFont="1" applyBorder="1" applyAlignment="1">
      <alignment vertical="center" wrapText="1"/>
    </xf>
    <xf numFmtId="0" fontId="122" fillId="0" borderId="18" xfId="0" applyFont="1" applyBorder="1" applyAlignment="1">
      <alignment horizontal="center" vertical="center" wrapText="1"/>
    </xf>
    <xf numFmtId="0" fontId="122" fillId="0" borderId="18" xfId="0" applyFont="1" applyBorder="1"/>
    <xf numFmtId="0" fontId="122" fillId="0" borderId="72" xfId="0" applyFont="1" applyBorder="1"/>
    <xf numFmtId="0" fontId="122" fillId="0" borderId="24" xfId="0" applyFont="1" applyBorder="1" applyAlignment="1">
      <alignment horizontal="left" vertical="center"/>
    </xf>
    <xf numFmtId="0" fontId="122" fillId="74" borderId="18" xfId="0" applyFont="1" applyFill="1" applyBorder="1"/>
    <xf numFmtId="0" fontId="122" fillId="0" borderId="18" xfId="0" applyFont="1" applyBorder="1" applyAlignment="1">
      <alignment horizontal="center"/>
    </xf>
    <xf numFmtId="0" fontId="122" fillId="0" borderId="24" xfId="0" applyFont="1" applyBorder="1" applyAlignment="1">
      <alignment horizontal="center" vertical="center"/>
    </xf>
    <xf numFmtId="0" fontId="122" fillId="0" borderId="0" xfId="0" applyFont="1" applyAlignment="1">
      <alignment horizontal="center"/>
    </xf>
    <xf numFmtId="0" fontId="107" fillId="0" borderId="0" xfId="0" applyFont="1"/>
    <xf numFmtId="0" fontId="2" fillId="0" borderId="0" xfId="0" applyFont="1" applyAlignment="1">
      <alignment vertical="top"/>
    </xf>
    <xf numFmtId="0" fontId="144" fillId="0" borderId="0" xfId="0" applyFont="1" applyAlignment="1">
      <alignment horizontal="left"/>
    </xf>
    <xf numFmtId="49" fontId="15" fillId="85" borderId="54" xfId="516" applyNumberFormat="1" applyFont="1" applyFill="1" applyBorder="1" applyAlignment="1" applyProtection="1">
      <alignment horizontal="left" vertical="center" wrapText="1"/>
      <protection locked="0"/>
    </xf>
    <xf numFmtId="49" fontId="15" fillId="85" borderId="50" xfId="516" applyNumberFormat="1" applyFont="1" applyFill="1" applyBorder="1" applyAlignment="1" applyProtection="1">
      <alignment horizontal="left" vertical="center" wrapText="1"/>
      <protection locked="0"/>
    </xf>
    <xf numFmtId="1" fontId="15" fillId="85" borderId="50" xfId="516" applyNumberFormat="1" applyFont="1" applyFill="1" applyBorder="1" applyAlignment="1" applyProtection="1">
      <alignment horizontal="center" vertical="center" wrapText="1"/>
      <protection locked="0"/>
    </xf>
    <xf numFmtId="49" fontId="15" fillId="85" borderId="58" xfId="516" applyNumberFormat="1" applyFont="1" applyFill="1" applyBorder="1" applyAlignment="1" applyProtection="1">
      <alignment horizontal="left" vertical="center" wrapText="1"/>
      <protection locked="0"/>
    </xf>
    <xf numFmtId="49" fontId="15" fillId="85" borderId="51" xfId="516" applyNumberFormat="1" applyFont="1" applyFill="1" applyBorder="1" applyAlignment="1" applyProtection="1">
      <alignment horizontal="left" vertical="center" wrapText="1"/>
      <protection locked="0"/>
    </xf>
    <xf numFmtId="1" fontId="15" fillId="85" borderId="51" xfId="516" applyNumberFormat="1" applyFont="1" applyFill="1" applyBorder="1" applyAlignment="1" applyProtection="1">
      <alignment horizontal="center" vertical="center" wrapText="1"/>
      <protection locked="0"/>
    </xf>
    <xf numFmtId="0" fontId="9" fillId="0" borderId="0" xfId="0" applyFont="1" applyAlignment="1">
      <alignment horizontal="center" vertical="center"/>
    </xf>
    <xf numFmtId="49" fontId="107" fillId="0" borderId="29" xfId="0" applyNumberFormat="1" applyFont="1" applyBorder="1" applyAlignment="1">
      <alignment horizontal="center" vertical="center"/>
    </xf>
    <xf numFmtId="0" fontId="15" fillId="0" borderId="0" xfId="0" applyFont="1" applyAlignment="1">
      <alignment horizontal="left" vertical="center" wrapText="1"/>
    </xf>
    <xf numFmtId="0" fontId="15" fillId="0" borderId="0" xfId="0" applyFont="1" applyAlignment="1">
      <alignment horizontal="left" vertical="center"/>
    </xf>
    <xf numFmtId="49" fontId="15" fillId="85" borderId="99" xfId="516" applyNumberFormat="1" applyFont="1" applyFill="1" applyBorder="1" applyAlignment="1" applyProtection="1">
      <alignment horizontal="left" vertical="center" wrapText="1"/>
      <protection locked="0"/>
    </xf>
    <xf numFmtId="49" fontId="15" fillId="85" borderId="24" xfId="516" applyNumberFormat="1" applyFont="1" applyFill="1" applyBorder="1" applyAlignment="1" applyProtection="1">
      <alignment horizontal="left" vertical="center" wrapText="1"/>
      <protection locked="0"/>
    </xf>
    <xf numFmtId="1" fontId="15" fillId="85" borderId="24" xfId="516" applyNumberFormat="1" applyFont="1" applyFill="1" applyBorder="1" applyAlignment="1" applyProtection="1">
      <alignment horizontal="center" vertical="center" wrapText="1"/>
      <protection locked="0"/>
    </xf>
    <xf numFmtId="0" fontId="0" fillId="0" borderId="18" xfId="0" applyBorder="1" applyAlignment="1">
      <alignment wrapText="1"/>
    </xf>
    <xf numFmtId="0" fontId="0" fillId="76" borderId="18" xfId="0" applyFill="1" applyBorder="1"/>
    <xf numFmtId="1" fontId="15" fillId="85" borderId="50" xfId="516" applyNumberFormat="1" applyFont="1" applyFill="1" applyBorder="1" applyAlignment="1" applyProtection="1">
      <alignment horizontal="center" vertical="center"/>
      <protection locked="0"/>
    </xf>
    <xf numFmtId="49" fontId="15" fillId="85" borderId="18" xfId="516" applyNumberFormat="1" applyFont="1" applyFill="1" applyBorder="1" applyAlignment="1" applyProtection="1">
      <alignment horizontal="left" vertical="center" wrapText="1"/>
      <protection locked="0"/>
    </xf>
    <xf numFmtId="1" fontId="15" fillId="85" borderId="24" xfId="516" applyNumberFormat="1" applyFont="1" applyFill="1" applyBorder="1" applyAlignment="1" applyProtection="1">
      <alignment horizontal="center" vertical="center"/>
      <protection locked="0"/>
    </xf>
    <xf numFmtId="1" fontId="15" fillId="85" borderId="51" xfId="516" applyNumberFormat="1" applyFont="1" applyFill="1" applyBorder="1" applyAlignment="1" applyProtection="1">
      <alignment horizontal="center" vertical="center"/>
      <protection locked="0"/>
    </xf>
    <xf numFmtId="0" fontId="7" fillId="73" borderId="0" xfId="548" applyFont="1" applyFill="1" applyAlignment="1">
      <alignment vertical="center"/>
    </xf>
    <xf numFmtId="0" fontId="147" fillId="0" borderId="0" xfId="0" applyFont="1"/>
    <xf numFmtId="0" fontId="148" fillId="0" borderId="0" xfId="0" applyFont="1"/>
    <xf numFmtId="0" fontId="149" fillId="0" borderId="0" xfId="0" applyFont="1"/>
    <xf numFmtId="0" fontId="150" fillId="0" borderId="0" xfId="0" applyFont="1"/>
    <xf numFmtId="0" fontId="141" fillId="86" borderId="68" xfId="0" applyFont="1" applyFill="1" applyBorder="1" applyAlignment="1">
      <alignment horizontal="center" vertical="center" wrapText="1"/>
    </xf>
    <xf numFmtId="0" fontId="141" fillId="86" borderId="61" xfId="0" applyFont="1" applyFill="1" applyBorder="1" applyAlignment="1">
      <alignment horizontal="center" vertical="center" wrapText="1"/>
    </xf>
    <xf numFmtId="0" fontId="141" fillId="86" borderId="47" xfId="0" applyFont="1" applyFill="1" applyBorder="1" applyAlignment="1">
      <alignment horizontal="center" vertical="center" wrapText="1"/>
    </xf>
    <xf numFmtId="0" fontId="122" fillId="0" borderId="100" xfId="0" applyFont="1" applyBorder="1" applyAlignment="1">
      <alignment horizontal="left" vertical="center" wrapText="1"/>
    </xf>
    <xf numFmtId="0" fontId="122" fillId="0" borderId="21" xfId="0" applyFont="1" applyBorder="1" applyAlignment="1">
      <alignment horizontal="left" vertical="center" wrapText="1"/>
    </xf>
    <xf numFmtId="0" fontId="122" fillId="0" borderId="65" xfId="0" applyFont="1" applyBorder="1" applyAlignment="1">
      <alignment horizontal="left" vertical="center" wrapText="1"/>
    </xf>
    <xf numFmtId="0" fontId="122" fillId="0" borderId="101" xfId="0" applyFont="1" applyBorder="1" applyAlignment="1">
      <alignment horizontal="left" vertical="center" wrapText="1"/>
    </xf>
    <xf numFmtId="0" fontId="122" fillId="0" borderId="23" xfId="0" applyFont="1" applyBorder="1" applyAlignment="1">
      <alignment vertical="center" wrapText="1"/>
    </xf>
    <xf numFmtId="0" fontId="122" fillId="0" borderId="57" xfId="0" applyFont="1" applyBorder="1" applyAlignment="1">
      <alignment vertical="center" wrapText="1"/>
    </xf>
    <xf numFmtId="0" fontId="122" fillId="0" borderId="19" xfId="0" applyFont="1" applyBorder="1" applyAlignment="1">
      <alignment vertical="center" wrapText="1"/>
    </xf>
    <xf numFmtId="0" fontId="122" fillId="0" borderId="62" xfId="0" applyFont="1" applyBorder="1" applyAlignment="1">
      <alignment vertical="center" wrapText="1"/>
    </xf>
    <xf numFmtId="0" fontId="122" fillId="0" borderId="102" xfId="0" applyFont="1" applyBorder="1" applyAlignment="1">
      <alignment horizontal="left" vertical="center" wrapText="1"/>
    </xf>
    <xf numFmtId="0" fontId="122" fillId="0" borderId="103" xfId="0" applyFont="1" applyBorder="1" applyAlignment="1">
      <alignment vertical="center" wrapText="1"/>
    </xf>
    <xf numFmtId="0" fontId="122" fillId="0" borderId="59" xfId="0" applyFont="1" applyBorder="1" applyAlignment="1">
      <alignment vertical="center" wrapText="1"/>
    </xf>
    <xf numFmtId="0" fontId="148" fillId="0" borderId="0" xfId="0" applyFont="1" applyAlignment="1">
      <alignment horizontal="left" vertical="top" wrapText="1"/>
    </xf>
    <xf numFmtId="0" fontId="148" fillId="0" borderId="0" xfId="0" applyFont="1" applyAlignment="1">
      <alignment horizontal="left" vertical="top"/>
    </xf>
    <xf numFmtId="0" fontId="122" fillId="0" borderId="56" xfId="0" applyFont="1" applyBorder="1" applyAlignment="1">
      <alignment horizontal="left" vertical="center" wrapText="1"/>
    </xf>
    <xf numFmtId="0" fontId="122" fillId="0" borderId="50" xfId="0" applyFont="1" applyBorder="1" applyAlignment="1" applyProtection="1">
      <alignment horizontal="center" vertical="center"/>
      <protection locked="0"/>
    </xf>
    <xf numFmtId="0" fontId="122" fillId="0" borderId="55" xfId="0" applyFont="1" applyBorder="1" applyAlignment="1" applyProtection="1">
      <alignment horizontal="center" vertical="center"/>
      <protection locked="0"/>
    </xf>
    <xf numFmtId="0" fontId="122" fillId="0" borderId="18" xfId="0" applyFont="1" applyBorder="1" applyAlignment="1" applyProtection="1">
      <alignment horizontal="center" vertical="center"/>
      <protection locked="0"/>
    </xf>
    <xf numFmtId="0" fontId="122" fillId="0" borderId="57" xfId="0" applyFont="1" applyBorder="1" applyAlignment="1" applyProtection="1">
      <alignment horizontal="center" vertical="center"/>
      <protection locked="0"/>
    </xf>
    <xf numFmtId="0" fontId="122" fillId="0" borderId="51" xfId="0" applyFont="1" applyBorder="1" applyAlignment="1" applyProtection="1">
      <alignment horizontal="center" vertical="center"/>
      <protection locked="0"/>
    </xf>
    <xf numFmtId="0" fontId="122" fillId="0" borderId="59" xfId="0" applyFont="1" applyBorder="1" applyAlignment="1" applyProtection="1">
      <alignment horizontal="center" vertical="center"/>
      <protection locked="0"/>
    </xf>
    <xf numFmtId="0" fontId="0" fillId="0" borderId="18" xfId="0" applyBorder="1" applyAlignment="1">
      <alignment horizontal="center"/>
    </xf>
    <xf numFmtId="49" fontId="15" fillId="85" borderId="50" xfId="516" applyNumberFormat="1" applyFont="1" applyFill="1" applyBorder="1" applyAlignment="1" applyProtection="1">
      <alignment horizontal="center" vertical="center" wrapText="1"/>
      <protection locked="0"/>
    </xf>
    <xf numFmtId="49" fontId="15" fillId="85" borderId="24" xfId="516" applyNumberFormat="1" applyFont="1" applyFill="1" applyBorder="1" applyAlignment="1" applyProtection="1">
      <alignment horizontal="center" vertical="center" wrapText="1"/>
      <protection locked="0"/>
    </xf>
    <xf numFmtId="49" fontId="15" fillId="85" borderId="51" xfId="516" applyNumberFormat="1" applyFont="1" applyFill="1" applyBorder="1" applyAlignment="1" applyProtection="1">
      <alignment horizontal="center" vertical="center" wrapText="1"/>
      <protection locked="0"/>
    </xf>
    <xf numFmtId="0" fontId="15" fillId="0" borderId="67" xfId="0" applyFont="1" applyBorder="1" applyAlignment="1">
      <alignment horizontal="center" vertical="center" wrapText="1"/>
    </xf>
    <xf numFmtId="0" fontId="15" fillId="0" borderId="103" xfId="0" applyFont="1" applyBorder="1" applyAlignment="1">
      <alignment horizontal="center" vertical="center" wrapText="1"/>
    </xf>
    <xf numFmtId="49" fontId="15" fillId="85" borderId="55" xfId="516" applyNumberFormat="1" applyFont="1" applyFill="1" applyBorder="1" applyAlignment="1" applyProtection="1">
      <alignment horizontal="left" vertical="center" wrapText="1"/>
      <protection locked="0"/>
    </xf>
    <xf numFmtId="49" fontId="15" fillId="85" borderId="65" xfId="516" applyNumberFormat="1" applyFont="1" applyFill="1" applyBorder="1" applyAlignment="1" applyProtection="1">
      <alignment horizontal="left" vertical="center" wrapText="1"/>
      <protection locked="0"/>
    </xf>
    <xf numFmtId="49" fontId="15" fillId="85" borderId="59" xfId="516" applyNumberFormat="1" applyFont="1" applyFill="1" applyBorder="1" applyAlignment="1" applyProtection="1">
      <alignment horizontal="left" vertical="center" wrapText="1"/>
      <protection locked="0"/>
    </xf>
    <xf numFmtId="1" fontId="15" fillId="0" borderId="21" xfId="516" applyNumberFormat="1" applyFont="1" applyBorder="1" applyAlignment="1">
      <alignment horizontal="center" vertical="center" wrapText="1"/>
    </xf>
    <xf numFmtId="49" fontId="107" fillId="0" borderId="71" xfId="0" applyNumberFormat="1" applyFont="1" applyBorder="1" applyAlignment="1">
      <alignment horizontal="center" vertical="center"/>
    </xf>
    <xf numFmtId="49" fontId="107" fillId="0" borderId="20" xfId="0" applyNumberFormat="1" applyFont="1" applyBorder="1" applyAlignment="1">
      <alignment horizontal="center" vertical="center"/>
    </xf>
    <xf numFmtId="0" fontId="20" fillId="87" borderId="18" xfId="0" applyFont="1" applyFill="1" applyBorder="1" applyAlignment="1">
      <alignment horizontal="center" vertical="center"/>
    </xf>
    <xf numFmtId="0" fontId="64" fillId="73" borderId="18" xfId="0" applyFont="1" applyFill="1" applyBorder="1" applyAlignment="1">
      <alignment horizontal="left" vertical="center"/>
    </xf>
    <xf numFmtId="0" fontId="7" fillId="0" borderId="0" xfId="0" applyFont="1" applyAlignment="1">
      <alignment horizontal="left" vertical="center" wrapText="1"/>
    </xf>
    <xf numFmtId="0" fontId="6" fillId="0" borderId="0" xfId="0" applyFont="1" applyAlignment="1">
      <alignment horizontal="left" vertical="center" wrapText="1"/>
    </xf>
    <xf numFmtId="0" fontId="2" fillId="0" borderId="23" xfId="516" applyBorder="1" applyAlignment="1">
      <alignment horizontal="center" vertical="center" wrapText="1"/>
    </xf>
    <xf numFmtId="0" fontId="2" fillId="0" borderId="25" xfId="516" applyBorder="1" applyAlignment="1">
      <alignment horizontal="center" vertical="center" wrapText="1"/>
    </xf>
    <xf numFmtId="0" fontId="2" fillId="0" borderId="26" xfId="516" applyBorder="1" applyAlignment="1">
      <alignment horizontal="center" vertical="center" wrapText="1"/>
    </xf>
    <xf numFmtId="49" fontId="14" fillId="33" borderId="23" xfId="0" applyNumberFormat="1" applyFont="1" applyFill="1" applyBorder="1" applyAlignment="1" applyProtection="1">
      <alignment horizontal="left" vertical="center"/>
      <protection locked="0"/>
    </xf>
    <xf numFmtId="49" fontId="14" fillId="33" borderId="25" xfId="0" applyNumberFormat="1" applyFont="1" applyFill="1" applyBorder="1" applyAlignment="1" applyProtection="1">
      <alignment horizontal="left" vertical="center"/>
      <protection locked="0"/>
    </xf>
    <xf numFmtId="49" fontId="14" fillId="33" borderId="26" xfId="0" applyNumberFormat="1" applyFont="1" applyFill="1" applyBorder="1" applyAlignment="1" applyProtection="1">
      <alignment horizontal="left" vertical="center"/>
      <protection locked="0"/>
    </xf>
    <xf numFmtId="0" fontId="6" fillId="0" borderId="0" xfId="0" applyFont="1" applyAlignment="1">
      <alignment horizontal="left" wrapText="1"/>
    </xf>
    <xf numFmtId="0" fontId="9" fillId="0" borderId="18" xfId="0" applyFont="1" applyBorder="1" applyAlignment="1">
      <alignment horizontal="left" vertical="center" wrapText="1"/>
    </xf>
    <xf numFmtId="0" fontId="9" fillId="0" borderId="18" xfId="0" applyFont="1" applyBorder="1" applyAlignment="1">
      <alignment horizontal="left" vertical="center"/>
    </xf>
    <xf numFmtId="0" fontId="118" fillId="0" borderId="18" xfId="0" applyFont="1" applyBorder="1" applyAlignment="1">
      <alignment horizontal="left" vertical="center"/>
    </xf>
    <xf numFmtId="0" fontId="9" fillId="0" borderId="18" xfId="516" applyFont="1" applyBorder="1" applyAlignment="1">
      <alignment horizontal="left" vertical="center" wrapText="1"/>
    </xf>
    <xf numFmtId="0" fontId="9" fillId="0" borderId="23" xfId="516" applyFont="1" applyBorder="1" applyAlignment="1">
      <alignment horizontal="left" vertical="center" wrapText="1"/>
    </xf>
    <xf numFmtId="0" fontId="15" fillId="33" borderId="18" xfId="0" applyFont="1" applyFill="1" applyBorder="1" applyAlignment="1" applyProtection="1">
      <alignment horizontal="center" vertical="center"/>
      <protection locked="0"/>
    </xf>
    <xf numFmtId="0" fontId="124" fillId="0" borderId="0" xfId="583" applyFont="1" applyFill="1" applyAlignment="1" applyProtection="1">
      <alignment horizontal="left" vertical="top" wrapText="1"/>
      <protection locked="0"/>
    </xf>
    <xf numFmtId="0" fontId="9" fillId="0" borderId="23" xfId="516" applyFont="1" applyBorder="1" applyAlignment="1">
      <alignment horizontal="center" vertical="center" wrapText="1"/>
    </xf>
    <xf numFmtId="0" fontId="9" fillId="0" borderId="25" xfId="516" applyFont="1" applyBorder="1" applyAlignment="1">
      <alignment horizontal="center" vertical="center" wrapText="1"/>
    </xf>
    <xf numFmtId="0" fontId="9" fillId="0" borderId="26" xfId="516" applyFont="1" applyBorder="1" applyAlignment="1">
      <alignment horizontal="center" vertical="center" wrapText="1"/>
    </xf>
    <xf numFmtId="0" fontId="9" fillId="0" borderId="94" xfId="516" applyFont="1" applyBorder="1" applyAlignment="1">
      <alignment horizontal="left" vertical="center" wrapText="1"/>
    </xf>
    <xf numFmtId="0" fontId="9" fillId="0" borderId="47" xfId="516" applyFont="1" applyBorder="1" applyAlignment="1">
      <alignment horizontal="left" vertical="center" wrapText="1"/>
    </xf>
    <xf numFmtId="0" fontId="15" fillId="0" borderId="0" xfId="516" applyFont="1" applyAlignment="1">
      <alignment horizontal="left" vertical="center" wrapText="1"/>
    </xf>
    <xf numFmtId="0" fontId="112" fillId="0" borderId="0" xfId="583" applyFont="1" applyFill="1" applyAlignment="1" applyProtection="1">
      <alignment horizontal="left" vertical="center" wrapText="1"/>
      <protection locked="0"/>
    </xf>
    <xf numFmtId="0" fontId="6" fillId="0" borderId="0" xfId="0" applyFont="1" applyAlignment="1">
      <alignment horizontal="justify" vertical="top" wrapText="1"/>
    </xf>
    <xf numFmtId="0" fontId="61" fillId="0" borderId="0" xfId="0" applyFont="1" applyAlignment="1">
      <alignment horizontal="left" vertical="center" indent="8"/>
    </xf>
    <xf numFmtId="1" fontId="14" fillId="33" borderId="23" xfId="0" applyNumberFormat="1" applyFont="1" applyFill="1" applyBorder="1" applyAlignment="1" applyProtection="1">
      <alignment horizontal="left" vertical="center"/>
      <protection locked="0"/>
    </xf>
    <xf numFmtId="1" fontId="14" fillId="33" borderId="25" xfId="0" applyNumberFormat="1" applyFont="1" applyFill="1" applyBorder="1" applyAlignment="1" applyProtection="1">
      <alignment horizontal="left" vertical="center"/>
      <protection locked="0"/>
    </xf>
    <xf numFmtId="1" fontId="14" fillId="33" borderId="26" xfId="0" applyNumberFormat="1" applyFont="1" applyFill="1" applyBorder="1" applyAlignment="1" applyProtection="1">
      <alignment horizontal="left" vertical="center"/>
      <protection locked="0"/>
    </xf>
    <xf numFmtId="0" fontId="2" fillId="33" borderId="23" xfId="516" applyFill="1" applyBorder="1" applyAlignment="1" applyProtection="1">
      <alignment vertical="center"/>
      <protection locked="0"/>
    </xf>
    <xf numFmtId="0" fontId="2" fillId="33" borderId="25" xfId="516" applyFill="1" applyBorder="1" applyAlignment="1" applyProtection="1">
      <alignment vertical="center"/>
      <protection locked="0"/>
    </xf>
    <xf numFmtId="0" fontId="2" fillId="33" borderId="26" xfId="516" applyFill="1" applyBorder="1" applyAlignment="1" applyProtection="1">
      <alignment vertical="center"/>
      <protection locked="0"/>
    </xf>
    <xf numFmtId="0" fontId="2" fillId="27" borderId="23" xfId="516" applyFill="1" applyBorder="1" applyAlignment="1">
      <alignment horizontal="center" vertical="center"/>
    </xf>
    <xf numFmtId="0" fontId="2" fillId="27" borderId="25" xfId="516" applyFill="1" applyBorder="1" applyAlignment="1">
      <alignment horizontal="center" vertical="center"/>
    </xf>
    <xf numFmtId="0" fontId="2" fillId="27" borderId="26" xfId="516" applyFill="1" applyBorder="1" applyAlignment="1">
      <alignment horizontal="center" vertical="center"/>
    </xf>
    <xf numFmtId="0" fontId="2" fillId="0" borderId="48" xfId="516" applyBorder="1" applyAlignment="1">
      <alignment horizontal="center" vertical="center" wrapText="1"/>
    </xf>
    <xf numFmtId="0" fontId="2" fillId="0" borderId="0" xfId="516" applyAlignment="1">
      <alignment horizontal="center" vertical="center" wrapText="1"/>
    </xf>
    <xf numFmtId="0" fontId="2" fillId="0" borderId="23" xfId="516" applyBorder="1" applyAlignment="1">
      <alignment horizontal="center" vertical="center"/>
    </xf>
    <xf numFmtId="0" fontId="2" fillId="0" borderId="25" xfId="516" applyBorder="1" applyAlignment="1">
      <alignment horizontal="center" vertical="center"/>
    </xf>
    <xf numFmtId="0" fontId="2" fillId="0" borderId="26" xfId="516" applyBorder="1" applyAlignment="1">
      <alignment horizontal="center" vertical="center"/>
    </xf>
    <xf numFmtId="0" fontId="2" fillId="33" borderId="23" xfId="516" applyFill="1" applyBorder="1" applyAlignment="1" applyProtection="1">
      <alignment horizontal="center" vertical="center"/>
      <protection locked="0"/>
    </xf>
    <xf numFmtId="0" fontId="2" fillId="33" borderId="25" xfId="516" applyFill="1" applyBorder="1" applyAlignment="1" applyProtection="1">
      <alignment horizontal="center" vertical="center"/>
      <protection locked="0"/>
    </xf>
    <xf numFmtId="0" fontId="2" fillId="33" borderId="26" xfId="516" applyFill="1" applyBorder="1" applyAlignment="1" applyProtection="1">
      <alignment horizontal="center" vertical="center"/>
      <protection locked="0"/>
    </xf>
    <xf numFmtId="14" fontId="2" fillId="33" borderId="25" xfId="516" applyNumberFormat="1" applyFill="1" applyBorder="1" applyAlignment="1" applyProtection="1">
      <alignment horizontal="center" vertical="center"/>
      <protection locked="0"/>
    </xf>
    <xf numFmtId="14" fontId="2" fillId="33" borderId="26" xfId="516" applyNumberFormat="1" applyFill="1" applyBorder="1" applyAlignment="1" applyProtection="1">
      <alignment horizontal="center" vertical="center"/>
      <protection locked="0"/>
    </xf>
    <xf numFmtId="14" fontId="14" fillId="0" borderId="25" xfId="0" applyNumberFormat="1" applyFont="1" applyBorder="1" applyAlignment="1">
      <alignment horizontal="center" vertical="center"/>
    </xf>
    <xf numFmtId="14" fontId="14" fillId="0" borderId="26" xfId="0" applyNumberFormat="1" applyFont="1" applyBorder="1" applyAlignment="1">
      <alignment horizontal="center" vertical="center"/>
    </xf>
    <xf numFmtId="0" fontId="14" fillId="27" borderId="23" xfId="0" applyFont="1" applyFill="1" applyBorder="1" applyAlignment="1">
      <alignment horizontal="center" vertical="center"/>
    </xf>
    <xf numFmtId="0" fontId="14" fillId="27" borderId="25" xfId="0" applyFont="1" applyFill="1" applyBorder="1" applyAlignment="1">
      <alignment horizontal="center" vertical="center"/>
    </xf>
    <xf numFmtId="0" fontId="14" fillId="27" borderId="26" xfId="0" applyFont="1" applyFill="1" applyBorder="1" applyAlignment="1">
      <alignment horizontal="center" vertical="center"/>
    </xf>
    <xf numFmtId="0" fontId="14" fillId="0" borderId="0" xfId="0" applyFont="1" applyAlignment="1">
      <alignment horizontal="left" vertical="center" wrapText="1"/>
    </xf>
    <xf numFmtId="0" fontId="12" fillId="0" borderId="0" xfId="0" applyFont="1" applyAlignment="1">
      <alignment horizontal="left" vertical="center" wrapText="1"/>
    </xf>
    <xf numFmtId="0" fontId="108" fillId="0" borderId="72" xfId="0" applyFont="1" applyBorder="1" applyAlignment="1">
      <alignment horizontal="left" vertical="center" wrapText="1"/>
    </xf>
    <xf numFmtId="0" fontId="108" fillId="0" borderId="72" xfId="0" applyFont="1" applyBorder="1" applyAlignment="1">
      <alignment horizontal="left" vertical="center"/>
    </xf>
    <xf numFmtId="0" fontId="110" fillId="0" borderId="18" xfId="0" applyFont="1" applyBorder="1" applyAlignment="1">
      <alignment horizontal="center" vertical="center" wrapText="1"/>
    </xf>
    <xf numFmtId="0" fontId="116" fillId="0" borderId="18" xfId="0" applyFont="1" applyBorder="1" applyAlignment="1">
      <alignment horizontal="center" vertical="center" wrapText="1"/>
    </xf>
    <xf numFmtId="0" fontId="9" fillId="0" borderId="23" xfId="0" applyFont="1" applyBorder="1" applyAlignment="1">
      <alignment horizontal="center" vertical="center"/>
    </xf>
    <xf numFmtId="0" fontId="9" fillId="0" borderId="25" xfId="0" applyFont="1" applyBorder="1" applyAlignment="1">
      <alignment horizontal="center" vertical="center"/>
    </xf>
    <xf numFmtId="0" fontId="9" fillId="0" borderId="26" xfId="0" applyFont="1" applyBorder="1" applyAlignment="1">
      <alignment horizontal="center" vertical="center"/>
    </xf>
    <xf numFmtId="0" fontId="13" fillId="0" borderId="19" xfId="0" applyFont="1" applyBorder="1" applyAlignment="1">
      <alignment horizontal="center" vertical="center" wrapText="1"/>
    </xf>
    <xf numFmtId="0" fontId="13" fillId="0" borderId="63" xfId="0" applyFont="1" applyBorder="1" applyAlignment="1">
      <alignment horizontal="center" vertical="center" wrapText="1"/>
    </xf>
    <xf numFmtId="0" fontId="13" fillId="0" borderId="48" xfId="0" applyFont="1" applyBorder="1" applyAlignment="1">
      <alignment horizontal="center" vertical="center" wrapText="1"/>
    </xf>
    <xf numFmtId="0" fontId="13" fillId="0" borderId="66" xfId="0" applyFont="1" applyBorder="1" applyAlignment="1">
      <alignment horizontal="center" vertical="center" wrapText="1"/>
    </xf>
    <xf numFmtId="0" fontId="13" fillId="0" borderId="21" xfId="0" applyFont="1" applyBorder="1" applyAlignment="1">
      <alignment horizontal="center" vertical="center" wrapText="1"/>
    </xf>
    <xf numFmtId="0" fontId="13" fillId="0" borderId="64" xfId="0" applyFont="1" applyBorder="1" applyAlignment="1">
      <alignment horizontal="center" vertical="center" wrapText="1"/>
    </xf>
    <xf numFmtId="0" fontId="9" fillId="0" borderId="18" xfId="0" applyFont="1" applyBorder="1" applyAlignment="1">
      <alignment horizontal="center" vertical="center"/>
    </xf>
    <xf numFmtId="0" fontId="119" fillId="77" borderId="18" xfId="0" applyFont="1" applyFill="1" applyBorder="1" applyAlignment="1">
      <alignment horizontal="left" vertical="center" wrapText="1"/>
    </xf>
    <xf numFmtId="0" fontId="15" fillId="0" borderId="94" xfId="0" applyFont="1" applyBorder="1" applyAlignment="1">
      <alignment horizontal="center" vertical="center"/>
    </xf>
    <xf numFmtId="0" fontId="15" fillId="0" borderId="31" xfId="0" applyFont="1" applyBorder="1" applyAlignment="1">
      <alignment horizontal="center" vertical="center"/>
    </xf>
    <xf numFmtId="0" fontId="15" fillId="0" borderId="47" xfId="0" applyFont="1" applyBorder="1" applyAlignment="1">
      <alignment horizontal="center" vertical="center"/>
    </xf>
    <xf numFmtId="0" fontId="9" fillId="0" borderId="25" xfId="516" applyFont="1" applyBorder="1" applyAlignment="1">
      <alignment horizontal="left" vertical="center" wrapText="1"/>
    </xf>
    <xf numFmtId="0" fontId="9" fillId="0" borderId="26" xfId="516" applyFont="1" applyBorder="1" applyAlignment="1">
      <alignment horizontal="left" vertical="center" wrapText="1"/>
    </xf>
    <xf numFmtId="0" fontId="141" fillId="0" borderId="0" xfId="0" applyFont="1" applyAlignment="1">
      <alignment horizontal="left" vertical="top"/>
    </xf>
    <xf numFmtId="0" fontId="141" fillId="0" borderId="0" xfId="0" applyFont="1" applyAlignment="1">
      <alignment horizontal="left" vertical="top" wrapText="1"/>
    </xf>
    <xf numFmtId="0" fontId="141" fillId="0" borderId="0" xfId="0" applyFont="1" applyAlignment="1">
      <alignment horizontal="left" wrapText="1"/>
    </xf>
    <xf numFmtId="0" fontId="122" fillId="0" borderId="104" xfId="0" applyFont="1" applyBorder="1" applyAlignment="1">
      <alignment horizontal="center" vertical="center" wrapText="1"/>
    </xf>
    <xf numFmtId="0" fontId="122" fillId="0" borderId="70" xfId="0" applyFont="1" applyBorder="1" applyAlignment="1">
      <alignment horizontal="center" vertical="center" wrapText="1"/>
    </xf>
    <xf numFmtId="0" fontId="122" fillId="0" borderId="35" xfId="0" applyFont="1" applyBorder="1" applyAlignment="1">
      <alignment horizontal="center" vertical="center" wrapText="1"/>
    </xf>
    <xf numFmtId="0" fontId="122" fillId="0" borderId="32" xfId="0" applyFont="1" applyBorder="1" applyAlignment="1">
      <alignment horizontal="center" vertical="center" wrapText="1"/>
    </xf>
    <xf numFmtId="0" fontId="141" fillId="0" borderId="68" xfId="0" applyFont="1" applyBorder="1" applyAlignment="1">
      <alignment horizontal="center" vertical="center"/>
    </xf>
    <xf numFmtId="0" fontId="141" fillId="0" borderId="27" xfId="0" applyFont="1" applyBorder="1" applyAlignment="1">
      <alignment horizontal="center" vertical="center"/>
    </xf>
    <xf numFmtId="0" fontId="106" fillId="0" borderId="0" xfId="0" applyFont="1" applyAlignment="1">
      <alignment horizontal="left" wrapText="1"/>
    </xf>
    <xf numFmtId="0" fontId="0" fillId="0" borderId="0" xfId="0" applyAlignment="1">
      <alignment horizontal="left" wrapText="1"/>
    </xf>
    <xf numFmtId="0" fontId="122" fillId="0" borderId="54" xfId="0" applyFont="1" applyBorder="1" applyAlignment="1">
      <alignment horizontal="center" vertical="center" wrapText="1"/>
    </xf>
    <xf numFmtId="0" fontId="122" fillId="0" borderId="58" xfId="0" applyFont="1" applyBorder="1" applyAlignment="1">
      <alignment horizontal="center" vertical="center" wrapText="1"/>
    </xf>
    <xf numFmtId="0" fontId="122" fillId="0" borderId="50" xfId="0" applyFont="1" applyBorder="1" applyAlignment="1">
      <alignment horizontal="center" vertical="center" wrapText="1"/>
    </xf>
    <xf numFmtId="0" fontId="122" fillId="0" borderId="51" xfId="0" applyFont="1" applyBorder="1" applyAlignment="1">
      <alignment horizontal="center" vertical="center" wrapText="1"/>
    </xf>
    <xf numFmtId="0" fontId="122" fillId="0" borderId="60" xfId="0" applyFont="1" applyBorder="1" applyAlignment="1">
      <alignment horizontal="center" vertical="center" wrapText="1"/>
    </xf>
    <xf numFmtId="0" fontId="122" fillId="0" borderId="52" xfId="0" applyFont="1" applyBorder="1" applyAlignment="1">
      <alignment horizontal="center" vertical="center" wrapText="1"/>
    </xf>
    <xf numFmtId="0" fontId="122" fillId="0" borderId="105" xfId="0" applyFont="1" applyBorder="1" applyAlignment="1">
      <alignment horizontal="center" vertical="center" wrapText="1"/>
    </xf>
    <xf numFmtId="0" fontId="122" fillId="0" borderId="106" xfId="0" applyFont="1" applyBorder="1" applyAlignment="1">
      <alignment horizontal="center" vertical="center" wrapText="1"/>
    </xf>
    <xf numFmtId="0" fontId="106" fillId="0" borderId="0" xfId="0" applyFont="1" applyAlignment="1">
      <alignment horizontal="left" vertical="center" wrapText="1"/>
    </xf>
    <xf numFmtId="0" fontId="0" fillId="0" borderId="0" xfId="0" applyAlignment="1">
      <alignment horizontal="left" vertical="center" wrapText="1"/>
    </xf>
    <xf numFmtId="0" fontId="15" fillId="0" borderId="55" xfId="0" applyFont="1" applyBorder="1" applyAlignment="1">
      <alignment horizontal="center" vertical="center" wrapText="1"/>
    </xf>
    <xf numFmtId="0" fontId="15" fillId="0" borderId="62" xfId="0" applyFont="1" applyBorder="1" applyAlignment="1">
      <alignment horizontal="center" vertical="center" wrapText="1"/>
    </xf>
    <xf numFmtId="0" fontId="15" fillId="0" borderId="54" xfId="0" applyFont="1" applyBorder="1" applyAlignment="1">
      <alignment horizontal="center" vertical="center" wrapText="1"/>
    </xf>
    <xf numFmtId="0" fontId="15" fillId="0" borderId="98" xfId="0" applyFont="1" applyBorder="1" applyAlignment="1">
      <alignment horizontal="center" vertical="center" wrapText="1"/>
    </xf>
    <xf numFmtId="0" fontId="15" fillId="0" borderId="50" xfId="0" applyFont="1" applyBorder="1" applyAlignment="1">
      <alignment horizontal="center" vertical="center" wrapText="1"/>
    </xf>
    <xf numFmtId="0" fontId="15" fillId="0" borderId="22" xfId="0" applyFont="1" applyBorder="1" applyAlignment="1">
      <alignment horizontal="center" vertical="center" wrapText="1"/>
    </xf>
    <xf numFmtId="0" fontId="15" fillId="0" borderId="0" xfId="0" applyFont="1" applyAlignment="1">
      <alignment horizontal="left" vertical="center" wrapText="1"/>
    </xf>
    <xf numFmtId="0" fontId="15" fillId="0" borderId="60" xfId="0" applyFont="1" applyBorder="1" applyAlignment="1">
      <alignment horizontal="center" vertical="center" wrapText="1"/>
    </xf>
    <xf numFmtId="0" fontId="70" fillId="0" borderId="34" xfId="0" applyFont="1" applyBorder="1" applyAlignment="1">
      <alignment horizontal="center" vertical="center" wrapText="1" readingOrder="1"/>
    </xf>
    <xf numFmtId="0" fontId="70" fillId="0" borderId="29" xfId="0" applyFont="1" applyBorder="1" applyAlignment="1">
      <alignment horizontal="center" vertical="center" wrapText="1" readingOrder="1"/>
    </xf>
    <xf numFmtId="9" fontId="86" fillId="0" borderId="29" xfId="0" applyNumberFormat="1" applyFont="1" applyBorder="1" applyAlignment="1">
      <alignment horizontal="center" vertical="center" wrapText="1" readingOrder="1"/>
    </xf>
    <xf numFmtId="0" fontId="86" fillId="0" borderId="29" xfId="0" applyFont="1" applyBorder="1" applyAlignment="1">
      <alignment horizontal="center" vertical="center" wrapText="1" readingOrder="1"/>
    </xf>
    <xf numFmtId="0" fontId="86" fillId="0" borderId="20" xfId="0" applyFont="1" applyBorder="1" applyAlignment="1">
      <alignment horizontal="center" vertical="center" wrapText="1" readingOrder="1"/>
    </xf>
    <xf numFmtId="0" fontId="23" fillId="31" borderId="28" xfId="0" applyFont="1" applyFill="1" applyBorder="1" applyAlignment="1">
      <alignment horizontal="center" vertical="center" wrapText="1"/>
    </xf>
    <xf numFmtId="0" fontId="23" fillId="31" borderId="34" xfId="0" applyFont="1" applyFill="1" applyBorder="1" applyAlignment="1">
      <alignment horizontal="center" vertical="center" wrapText="1"/>
    </xf>
    <xf numFmtId="0" fontId="23" fillId="31" borderId="29" xfId="0" applyFont="1" applyFill="1" applyBorder="1" applyAlignment="1">
      <alignment horizontal="center" vertical="center" wrapText="1"/>
    </xf>
    <xf numFmtId="0" fontId="6" fillId="33" borderId="28" xfId="0" quotePrefix="1" applyFont="1" applyFill="1" applyBorder="1" applyAlignment="1" applyProtection="1">
      <alignment horizontal="left" vertical="center" wrapText="1"/>
      <protection locked="0"/>
    </xf>
    <xf numFmtId="0" fontId="7" fillId="33" borderId="20" xfId="0" applyFont="1" applyFill="1" applyBorder="1" applyAlignment="1" applyProtection="1">
      <alignment horizontal="left" vertical="center" wrapText="1"/>
      <protection locked="0"/>
    </xf>
    <xf numFmtId="0" fontId="6" fillId="33" borderId="28" xfId="0" applyFont="1" applyFill="1" applyBorder="1" applyAlignment="1" applyProtection="1">
      <alignment horizontal="left" vertical="center" wrapText="1"/>
      <protection locked="0"/>
    </xf>
    <xf numFmtId="0" fontId="6" fillId="33" borderId="34" xfId="0" applyFont="1" applyFill="1" applyBorder="1" applyAlignment="1" applyProtection="1">
      <alignment horizontal="left" vertical="center" wrapText="1"/>
      <protection locked="0"/>
    </xf>
    <xf numFmtId="0" fontId="6" fillId="33" borderId="29" xfId="0" applyFont="1" applyFill="1" applyBorder="1" applyAlignment="1" applyProtection="1">
      <alignment horizontal="left" vertical="center" wrapText="1"/>
      <protection locked="0"/>
    </xf>
    <xf numFmtId="0" fontId="12" fillId="0" borderId="33" xfId="0" applyFont="1" applyBorder="1" applyAlignment="1">
      <alignment horizontal="center" vertical="center" wrapText="1" readingOrder="1"/>
    </xf>
    <xf numFmtId="0" fontId="12" fillId="0" borderId="69" xfId="0" applyFont="1" applyBorder="1" applyAlignment="1">
      <alignment horizontal="center" vertical="center" wrapText="1" readingOrder="1"/>
    </xf>
    <xf numFmtId="0" fontId="12" fillId="0" borderId="71" xfId="0" applyFont="1" applyBorder="1" applyAlignment="1">
      <alignment horizontal="center" vertical="center" wrapText="1" readingOrder="1"/>
    </xf>
    <xf numFmtId="49" fontId="12" fillId="0" borderId="28" xfId="0" applyNumberFormat="1" applyFont="1" applyBorder="1" applyAlignment="1">
      <alignment horizontal="center" vertical="center" wrapText="1" readingOrder="1"/>
    </xf>
    <xf numFmtId="49" fontId="12" fillId="0" borderId="34" xfId="0" applyNumberFormat="1" applyFont="1" applyBorder="1" applyAlignment="1">
      <alignment horizontal="center" vertical="center" wrapText="1" readingOrder="1"/>
    </xf>
    <xf numFmtId="49" fontId="12" fillId="0" borderId="29" xfId="0" applyNumberFormat="1" applyFont="1" applyBorder="1" applyAlignment="1">
      <alignment horizontal="center" vertical="center" wrapText="1" readingOrder="1"/>
    </xf>
    <xf numFmtId="49" fontId="6" fillId="0" borderId="28" xfId="0" applyNumberFormat="1" applyFont="1" applyBorder="1" applyAlignment="1">
      <alignment horizontal="center" vertical="center" wrapText="1" readingOrder="1"/>
    </xf>
    <xf numFmtId="49" fontId="6" fillId="0" borderId="34" xfId="0" applyNumberFormat="1" applyFont="1" applyBorder="1" applyAlignment="1">
      <alignment horizontal="center" vertical="center" wrapText="1" readingOrder="1"/>
    </xf>
    <xf numFmtId="49" fontId="6" fillId="0" borderId="29" xfId="0" applyNumberFormat="1" applyFont="1" applyBorder="1" applyAlignment="1">
      <alignment horizontal="center" vertical="center" wrapText="1" readingOrder="1"/>
    </xf>
    <xf numFmtId="0" fontId="6" fillId="0" borderId="33" xfId="0" applyFont="1" applyBorder="1" applyAlignment="1">
      <alignment horizontal="center" vertical="center" wrapText="1" readingOrder="1"/>
    </xf>
    <xf numFmtId="49" fontId="121" fillId="0" borderId="70" xfId="0" applyNumberFormat="1" applyFont="1" applyBorder="1" applyAlignment="1">
      <alignment horizontal="center" vertical="center" wrapText="1" readingOrder="1"/>
    </xf>
    <xf numFmtId="49" fontId="121" fillId="0" borderId="69" xfId="0" applyNumberFormat="1" applyFont="1" applyBorder="1" applyAlignment="1">
      <alignment horizontal="center" vertical="center" wrapText="1" readingOrder="1"/>
    </xf>
    <xf numFmtId="49" fontId="121" fillId="0" borderId="36" xfId="0" applyNumberFormat="1" applyFont="1" applyBorder="1" applyAlignment="1">
      <alignment horizontal="center" vertical="center" wrapText="1" readingOrder="1"/>
    </xf>
    <xf numFmtId="49" fontId="121" fillId="0" borderId="71" xfId="0" applyNumberFormat="1" applyFont="1" applyBorder="1" applyAlignment="1">
      <alignment horizontal="center" vertical="center" wrapText="1" readingOrder="1"/>
    </xf>
    <xf numFmtId="49" fontId="121" fillId="0" borderId="32" xfId="0" applyNumberFormat="1" applyFont="1" applyBorder="1" applyAlignment="1">
      <alignment horizontal="center" vertical="center" wrapText="1" readingOrder="1"/>
    </xf>
    <xf numFmtId="49" fontId="86" fillId="0" borderId="28" xfId="0" applyNumberFormat="1" applyFont="1" applyBorder="1" applyAlignment="1">
      <alignment horizontal="center" vertical="center" wrapText="1" readingOrder="1"/>
    </xf>
    <xf numFmtId="49" fontId="86" fillId="0" borderId="34" xfId="0" applyNumberFormat="1" applyFont="1" applyBorder="1" applyAlignment="1">
      <alignment horizontal="center" vertical="center" wrapText="1" readingOrder="1"/>
    </xf>
    <xf numFmtId="49" fontId="86" fillId="0" borderId="29" xfId="0" applyNumberFormat="1" applyFont="1" applyBorder="1" applyAlignment="1">
      <alignment horizontal="center" vertical="center" wrapText="1" readingOrder="1"/>
    </xf>
    <xf numFmtId="0" fontId="6" fillId="0" borderId="20" xfId="0" applyFont="1" applyBorder="1" applyAlignment="1">
      <alignment horizontal="left" vertical="center" wrapText="1" readingOrder="1"/>
    </xf>
    <xf numFmtId="0" fontId="130" fillId="0" borderId="20" xfId="0" applyFont="1" applyBorder="1" applyAlignment="1">
      <alignment horizontal="left" vertical="center" wrapText="1" readingOrder="1"/>
    </xf>
    <xf numFmtId="0" fontId="121" fillId="0" borderId="20" xfId="0" applyFont="1" applyBorder="1" applyAlignment="1">
      <alignment horizontal="left" vertical="center" wrapText="1" readingOrder="1"/>
    </xf>
    <xf numFmtId="0" fontId="84" fillId="0" borderId="20" xfId="0" applyFont="1" applyBorder="1" applyAlignment="1">
      <alignment horizontal="left" vertical="center" wrapText="1" readingOrder="1"/>
    </xf>
    <xf numFmtId="49" fontId="6" fillId="0" borderId="70" xfId="0" applyNumberFormat="1" applyFont="1" applyBorder="1" applyAlignment="1">
      <alignment horizontal="center" vertical="center" wrapText="1" readingOrder="1"/>
    </xf>
    <xf numFmtId="49" fontId="6" fillId="0" borderId="69" xfId="0" applyNumberFormat="1" applyFont="1" applyBorder="1" applyAlignment="1">
      <alignment horizontal="center" vertical="center" wrapText="1" readingOrder="1"/>
    </xf>
    <xf numFmtId="49" fontId="6" fillId="0" borderId="36" xfId="0" applyNumberFormat="1" applyFont="1" applyBorder="1" applyAlignment="1">
      <alignment horizontal="center" vertical="center" wrapText="1" readingOrder="1"/>
    </xf>
    <xf numFmtId="49" fontId="6" fillId="0" borderId="71" xfId="0" applyNumberFormat="1" applyFont="1" applyBorder="1" applyAlignment="1">
      <alignment horizontal="center" vertical="center" wrapText="1" readingOrder="1"/>
    </xf>
    <xf numFmtId="49" fontId="6" fillId="0" borderId="32" xfId="0" applyNumberFormat="1" applyFont="1" applyBorder="1" applyAlignment="1">
      <alignment horizontal="center" vertical="center" wrapText="1" readingOrder="1"/>
    </xf>
    <xf numFmtId="49" fontId="121" fillId="0" borderId="28" xfId="0" applyNumberFormat="1" applyFont="1" applyBorder="1" applyAlignment="1">
      <alignment horizontal="center" vertical="center" wrapText="1" readingOrder="1"/>
    </xf>
    <xf numFmtId="49" fontId="121" fillId="0" borderId="34" xfId="0" applyNumberFormat="1" applyFont="1" applyBorder="1" applyAlignment="1">
      <alignment horizontal="center" vertical="center" wrapText="1" readingOrder="1"/>
    </xf>
    <xf numFmtId="49" fontId="121" fillId="0" borderId="29" xfId="0" applyNumberFormat="1" applyFont="1" applyBorder="1" applyAlignment="1">
      <alignment horizontal="center" vertical="center" wrapText="1" readingOrder="1"/>
    </xf>
    <xf numFmtId="0" fontId="6" fillId="0" borderId="28" xfId="0" applyFont="1" applyBorder="1" applyAlignment="1">
      <alignment horizontal="left" vertical="center" wrapText="1" readingOrder="1"/>
    </xf>
    <xf numFmtId="0" fontId="6" fillId="0" borderId="34" xfId="0" applyFont="1" applyBorder="1" applyAlignment="1">
      <alignment horizontal="left" vertical="center" wrapText="1" readingOrder="1"/>
    </xf>
    <xf numFmtId="0" fontId="6" fillId="0" borderId="29" xfId="0" applyFont="1" applyBorder="1" applyAlignment="1">
      <alignment horizontal="left" vertical="center" wrapText="1" readingOrder="1"/>
    </xf>
    <xf numFmtId="0" fontId="6" fillId="0" borderId="33" xfId="0" applyFont="1" applyBorder="1" applyAlignment="1">
      <alignment horizontal="left" vertical="center" wrapText="1" readingOrder="1"/>
    </xf>
    <xf numFmtId="0" fontId="6" fillId="0" borderId="70" xfId="0" applyFont="1" applyBorder="1" applyAlignment="1">
      <alignment horizontal="left" vertical="center" wrapText="1" readingOrder="1"/>
    </xf>
    <xf numFmtId="0" fontId="6" fillId="0" borderId="69" xfId="0" applyFont="1" applyBorder="1" applyAlignment="1">
      <alignment horizontal="left" vertical="center" wrapText="1" readingOrder="1"/>
    </xf>
    <xf numFmtId="0" fontId="6" fillId="0" borderId="36" xfId="0" applyFont="1" applyBorder="1" applyAlignment="1">
      <alignment horizontal="left" vertical="center" wrapText="1" readingOrder="1"/>
    </xf>
    <xf numFmtId="0" fontId="6" fillId="0" borderId="71" xfId="0" applyFont="1" applyBorder="1" applyAlignment="1">
      <alignment horizontal="left" vertical="center" wrapText="1" readingOrder="1"/>
    </xf>
    <xf numFmtId="0" fontId="6" fillId="0" borderId="32" xfId="0" applyFont="1" applyBorder="1" applyAlignment="1">
      <alignment horizontal="left" vertical="center" wrapText="1" readingOrder="1"/>
    </xf>
    <xf numFmtId="0" fontId="84" fillId="0" borderId="29" xfId="0" applyFont="1" applyBorder="1" applyAlignment="1">
      <alignment horizontal="left" vertical="center" wrapText="1" readingOrder="1"/>
    </xf>
    <xf numFmtId="0" fontId="107" fillId="0" borderId="20" xfId="0" applyFont="1" applyBorder="1" applyAlignment="1">
      <alignment horizontal="left" vertical="center" wrapText="1" readingOrder="1"/>
    </xf>
    <xf numFmtId="0" fontId="6" fillId="0" borderId="20" xfId="0" quotePrefix="1" applyFont="1" applyBorder="1" applyAlignment="1">
      <alignment horizontal="left" vertical="center" wrapText="1" readingOrder="1"/>
    </xf>
    <xf numFmtId="0" fontId="12" fillId="0" borderId="20" xfId="0" quotePrefix="1" applyFont="1" applyBorder="1" applyAlignment="1">
      <alignment horizontal="left" vertical="center" wrapText="1" readingOrder="1"/>
    </xf>
    <xf numFmtId="0" fontId="0" fillId="0" borderId="20" xfId="0" applyBorder="1" applyAlignment="1">
      <alignment horizontal="left" vertical="center" wrapText="1" readingOrder="1"/>
    </xf>
    <xf numFmtId="0" fontId="12" fillId="0" borderId="20" xfId="0" applyFont="1" applyBorder="1" applyAlignment="1">
      <alignment horizontal="left" vertical="center" wrapText="1" readingOrder="1"/>
    </xf>
    <xf numFmtId="49" fontId="12" fillId="0" borderId="70" xfId="0" applyNumberFormat="1" applyFont="1" applyBorder="1" applyAlignment="1">
      <alignment horizontal="center" vertical="center" wrapText="1" readingOrder="1"/>
    </xf>
    <xf numFmtId="49" fontId="12" fillId="0" borderId="69" xfId="0" applyNumberFormat="1" applyFont="1" applyBorder="1" applyAlignment="1">
      <alignment horizontal="center" vertical="center" wrapText="1" readingOrder="1"/>
    </xf>
    <xf numFmtId="49" fontId="12" fillId="0" borderId="36" xfId="0" applyNumberFormat="1" applyFont="1" applyBorder="1" applyAlignment="1">
      <alignment horizontal="center" vertical="center" wrapText="1" readingOrder="1"/>
    </xf>
    <xf numFmtId="49" fontId="12" fillId="0" borderId="71" xfId="0" applyNumberFormat="1" applyFont="1" applyBorder="1" applyAlignment="1">
      <alignment horizontal="center" vertical="center" wrapText="1" readingOrder="1"/>
    </xf>
    <xf numFmtId="49" fontId="12" fillId="0" borderId="32" xfId="0" applyNumberFormat="1" applyFont="1" applyBorder="1" applyAlignment="1">
      <alignment horizontal="center" vertical="center" wrapText="1" readingOrder="1"/>
    </xf>
    <xf numFmtId="0" fontId="86" fillId="0" borderId="28" xfId="0" applyFont="1" applyBorder="1" applyAlignment="1">
      <alignment horizontal="center" vertical="center" wrapText="1" readingOrder="1"/>
    </xf>
    <xf numFmtId="0" fontId="86" fillId="0" borderId="34" xfId="0" applyFont="1" applyBorder="1" applyAlignment="1">
      <alignment horizontal="center" vertical="center" wrapText="1" readingOrder="1"/>
    </xf>
    <xf numFmtId="0" fontId="86" fillId="0" borderId="33" xfId="0" applyFont="1" applyBorder="1" applyAlignment="1">
      <alignment horizontal="center" vertical="center" wrapText="1" readingOrder="1"/>
    </xf>
    <xf numFmtId="0" fontId="86" fillId="0" borderId="70" xfId="0" applyFont="1" applyBorder="1" applyAlignment="1">
      <alignment horizontal="center" vertical="center" wrapText="1" readingOrder="1"/>
    </xf>
    <xf numFmtId="0" fontId="86" fillId="0" borderId="69" xfId="0" applyFont="1" applyBorder="1" applyAlignment="1">
      <alignment horizontal="center" vertical="center" wrapText="1" readingOrder="1"/>
    </xf>
    <xf numFmtId="0" fontId="86" fillId="0" borderId="36" xfId="0" applyFont="1" applyBorder="1" applyAlignment="1">
      <alignment horizontal="center" vertical="center" wrapText="1" readingOrder="1"/>
    </xf>
    <xf numFmtId="0" fontId="86" fillId="0" borderId="71" xfId="0" applyFont="1" applyBorder="1" applyAlignment="1">
      <alignment horizontal="center" vertical="center" wrapText="1" readingOrder="1"/>
    </xf>
    <xf numFmtId="0" fontId="86" fillId="0" borderId="32" xfId="0" applyFont="1" applyBorder="1" applyAlignment="1">
      <alignment horizontal="center" vertical="center" wrapText="1" readingOrder="1"/>
    </xf>
    <xf numFmtId="0" fontId="12" fillId="0" borderId="0" xfId="0" applyFont="1" applyAlignment="1">
      <alignment horizontal="justify" vertical="center" wrapText="1"/>
    </xf>
    <xf numFmtId="0" fontId="12" fillId="0" borderId="0" xfId="0" applyFont="1" applyAlignment="1">
      <alignment horizontal="justify" vertical="center"/>
    </xf>
    <xf numFmtId="49" fontId="69" fillId="0" borderId="28" xfId="0" applyNumberFormat="1" applyFont="1" applyBorder="1" applyAlignment="1">
      <alignment horizontal="center" vertical="center" wrapText="1" readingOrder="1"/>
    </xf>
    <xf numFmtId="49" fontId="69" fillId="0" borderId="34" xfId="0" applyNumberFormat="1" applyFont="1" applyBorder="1" applyAlignment="1">
      <alignment horizontal="center" vertical="center" wrapText="1" readingOrder="1"/>
    </xf>
    <xf numFmtId="49" fontId="69" fillId="0" borderId="29" xfId="0" applyNumberFormat="1" applyFont="1" applyBorder="1" applyAlignment="1">
      <alignment horizontal="center" vertical="center" wrapText="1" readingOrder="1"/>
    </xf>
    <xf numFmtId="0" fontId="69" fillId="0" borderId="33" xfId="0" applyFont="1" applyBorder="1" applyAlignment="1">
      <alignment horizontal="center" vertical="center" wrapText="1" readingOrder="1"/>
    </xf>
    <xf numFmtId="0" fontId="69" fillId="0" borderId="70" xfId="0" applyFont="1" applyBorder="1" applyAlignment="1">
      <alignment horizontal="center" vertical="center" wrapText="1" readingOrder="1"/>
    </xf>
    <xf numFmtId="0" fontId="69" fillId="0" borderId="69" xfId="0" applyFont="1" applyBorder="1" applyAlignment="1">
      <alignment horizontal="center" vertical="center" wrapText="1" readingOrder="1"/>
    </xf>
    <xf numFmtId="0" fontId="69" fillId="0" borderId="36" xfId="0" applyFont="1" applyBorder="1" applyAlignment="1">
      <alignment horizontal="center" vertical="center" wrapText="1" readingOrder="1"/>
    </xf>
    <xf numFmtId="0" fontId="69" fillId="0" borderId="71" xfId="0" applyFont="1" applyBorder="1" applyAlignment="1">
      <alignment horizontal="center" vertical="center" wrapText="1" readingOrder="1"/>
    </xf>
    <xf numFmtId="0" fontId="69" fillId="0" borderId="32" xfId="0" applyFont="1" applyBorder="1" applyAlignment="1">
      <alignment horizontal="center" vertical="center" wrapText="1" readingOrder="1"/>
    </xf>
    <xf numFmtId="0" fontId="69" fillId="0" borderId="28" xfId="0" applyFont="1" applyBorder="1" applyAlignment="1">
      <alignment horizontal="center" vertical="center" wrapText="1" readingOrder="1"/>
    </xf>
    <xf numFmtId="0" fontId="69" fillId="0" borderId="34" xfId="0" applyFont="1" applyBorder="1" applyAlignment="1">
      <alignment horizontal="center" vertical="center" wrapText="1" readingOrder="1"/>
    </xf>
    <xf numFmtId="0" fontId="69" fillId="0" borderId="29" xfId="0" applyFont="1" applyBorder="1" applyAlignment="1">
      <alignment horizontal="center" vertical="center" wrapText="1" readingOrder="1"/>
    </xf>
    <xf numFmtId="0" fontId="12" fillId="0" borderId="28" xfId="0" applyFont="1" applyBorder="1" applyAlignment="1">
      <alignment horizontal="center" vertical="center" wrapText="1"/>
    </xf>
    <xf numFmtId="0" fontId="12" fillId="0" borderId="34" xfId="0" applyFont="1" applyBorder="1" applyAlignment="1">
      <alignment horizontal="center" vertical="center" wrapText="1"/>
    </xf>
    <xf numFmtId="0" fontId="12" fillId="0" borderId="29" xfId="0" applyFont="1" applyBorder="1" applyAlignment="1">
      <alignment horizontal="center" vertical="center" wrapText="1"/>
    </xf>
    <xf numFmtId="1" fontId="24" fillId="33" borderId="28" xfId="0" applyNumberFormat="1" applyFont="1" applyFill="1" applyBorder="1" applyAlignment="1" applyProtection="1">
      <alignment horizontal="center" vertical="center"/>
      <protection locked="0"/>
    </xf>
    <xf numFmtId="1" fontId="24" fillId="33" borderId="34" xfId="0" applyNumberFormat="1" applyFont="1" applyFill="1" applyBorder="1" applyAlignment="1" applyProtection="1">
      <alignment horizontal="center" vertical="center"/>
      <protection locked="0"/>
    </xf>
    <xf numFmtId="1" fontId="24" fillId="33" borderId="29" xfId="0" applyNumberFormat="1" applyFont="1" applyFill="1" applyBorder="1" applyAlignment="1" applyProtection="1">
      <alignment horizontal="center" vertical="center"/>
      <protection locked="0"/>
    </xf>
    <xf numFmtId="0" fontId="69" fillId="0" borderId="20" xfId="0" applyFont="1" applyBorder="1" applyAlignment="1">
      <alignment horizontal="center" vertical="center" wrapText="1" readingOrder="1"/>
    </xf>
    <xf numFmtId="0" fontId="129" fillId="0" borderId="28" xfId="0" applyFont="1" applyBorder="1" applyAlignment="1">
      <alignment horizontal="center" vertical="center" wrapText="1"/>
    </xf>
    <xf numFmtId="0" fontId="129" fillId="0" borderId="34" xfId="0" applyFont="1" applyBorder="1" applyAlignment="1">
      <alignment horizontal="center" vertical="center" wrapText="1"/>
    </xf>
    <xf numFmtId="0" fontId="129" fillId="0" borderId="29" xfId="0" applyFont="1" applyBorder="1" applyAlignment="1">
      <alignment horizontal="center" vertical="center" wrapText="1"/>
    </xf>
    <xf numFmtId="0" fontId="9" fillId="30" borderId="23" xfId="516" applyFont="1" applyFill="1" applyBorder="1" applyAlignment="1">
      <alignment vertical="center"/>
    </xf>
    <xf numFmtId="0" fontId="9" fillId="30" borderId="25" xfId="516" applyFont="1" applyFill="1" applyBorder="1" applyAlignment="1">
      <alignment vertical="center"/>
    </xf>
    <xf numFmtId="0" fontId="27" fillId="30" borderId="25" xfId="0" applyFont="1" applyFill="1" applyBorder="1"/>
    <xf numFmtId="0" fontId="0" fillId="0" borderId="26" xfId="0" applyBorder="1"/>
    <xf numFmtId="1" fontId="24" fillId="35" borderId="28" xfId="0" applyNumberFormat="1" applyFont="1" applyFill="1" applyBorder="1" applyAlignment="1">
      <alignment horizontal="center" vertical="center"/>
    </xf>
    <xf numFmtId="1" fontId="0" fillId="35" borderId="34" xfId="0" applyNumberFormat="1" applyFill="1" applyBorder="1" applyAlignment="1">
      <alignment horizontal="center" vertical="center"/>
    </xf>
    <xf numFmtId="1" fontId="0" fillId="35" borderId="29" xfId="0" applyNumberFormat="1" applyFill="1" applyBorder="1" applyAlignment="1">
      <alignment horizontal="center" vertical="center"/>
    </xf>
    <xf numFmtId="0" fontId="27" fillId="0" borderId="68" xfId="0" applyFont="1" applyBorder="1" applyAlignment="1">
      <alignment horizontal="center" vertical="center"/>
    </xf>
    <xf numFmtId="0" fontId="27" fillId="0" borderId="27" xfId="0" applyFont="1" applyBorder="1" applyAlignment="1">
      <alignment horizontal="center" vertical="center"/>
    </xf>
    <xf numFmtId="0" fontId="12" fillId="0" borderId="20" xfId="0" applyFont="1" applyBorder="1" applyAlignment="1">
      <alignment vertical="center" wrapText="1"/>
    </xf>
    <xf numFmtId="0" fontId="27" fillId="0" borderId="28" xfId="0" applyFont="1" applyBorder="1" applyAlignment="1">
      <alignment horizontal="center" vertical="center" wrapText="1"/>
    </xf>
    <xf numFmtId="0" fontId="20" fillId="0" borderId="29" xfId="0" applyFont="1" applyBorder="1" applyAlignment="1">
      <alignment horizontal="center" vertical="center" wrapText="1"/>
    </xf>
    <xf numFmtId="0" fontId="27" fillId="0" borderId="29" xfId="0" applyFont="1" applyBorder="1" applyAlignment="1">
      <alignment horizontal="center" vertical="center" wrapText="1"/>
    </xf>
    <xf numFmtId="0" fontId="12" fillId="0" borderId="33" xfId="0" quotePrefix="1" applyFont="1" applyBorder="1" applyAlignment="1">
      <alignment horizontal="left" vertical="center" wrapText="1" readingOrder="1"/>
    </xf>
    <xf numFmtId="0" fontId="0" fillId="0" borderId="70" xfId="0" applyBorder="1" applyAlignment="1">
      <alignment horizontal="left" vertical="center" wrapText="1" readingOrder="1"/>
    </xf>
    <xf numFmtId="0" fontId="12" fillId="0" borderId="69" xfId="0" applyFont="1" applyBorder="1" applyAlignment="1">
      <alignment horizontal="left" vertical="center" wrapText="1" readingOrder="1"/>
    </xf>
    <xf numFmtId="0" fontId="0" fillId="0" borderId="36" xfId="0" applyBorder="1" applyAlignment="1">
      <alignment horizontal="left" vertical="center" wrapText="1" readingOrder="1"/>
    </xf>
    <xf numFmtId="0" fontId="12" fillId="0" borderId="71" xfId="0" applyFont="1" applyBorder="1" applyAlignment="1">
      <alignment horizontal="left" vertical="center" wrapText="1" readingOrder="1"/>
    </xf>
    <xf numFmtId="0" fontId="0" fillId="0" borderId="32" xfId="0" applyBorder="1" applyAlignment="1">
      <alignment horizontal="left" vertical="center" wrapText="1" readingOrder="1"/>
    </xf>
    <xf numFmtId="0" fontId="27" fillId="0" borderId="33" xfId="0" applyFont="1" applyBorder="1" applyAlignment="1">
      <alignment horizontal="center" vertical="center" wrapText="1"/>
    </xf>
    <xf numFmtId="0" fontId="20" fillId="0" borderId="70" xfId="0" applyFont="1" applyBorder="1" applyAlignment="1">
      <alignment horizontal="center" vertical="center" wrapText="1"/>
    </xf>
    <xf numFmtId="0" fontId="20" fillId="0" borderId="71" xfId="0" applyFont="1" applyBorder="1" applyAlignment="1">
      <alignment horizontal="center" vertical="center" wrapText="1"/>
    </xf>
    <xf numFmtId="0" fontId="20" fillId="0" borderId="32" xfId="0" applyFont="1" applyBorder="1" applyAlignment="1">
      <alignment horizontal="center" vertical="center" wrapText="1"/>
    </xf>
    <xf numFmtId="0" fontId="27" fillId="0" borderId="20" xfId="0" applyFont="1" applyBorder="1" applyAlignment="1">
      <alignment horizontal="center" vertical="center" wrapText="1"/>
    </xf>
    <xf numFmtId="0" fontId="122" fillId="0" borderId="20" xfId="0" applyFont="1" applyBorder="1" applyAlignment="1">
      <alignment horizontal="center" vertical="center" wrapText="1"/>
    </xf>
    <xf numFmtId="0" fontId="20" fillId="0" borderId="20" xfId="0" applyFont="1" applyBorder="1" applyAlignment="1">
      <alignment horizontal="center" vertical="center" wrapText="1"/>
    </xf>
    <xf numFmtId="0" fontId="27" fillId="0" borderId="70" xfId="0" applyFont="1" applyBorder="1" applyAlignment="1">
      <alignment horizontal="center" vertical="center" wrapText="1"/>
    </xf>
    <xf numFmtId="0" fontId="27" fillId="0" borderId="71" xfId="0" applyFont="1" applyBorder="1" applyAlignment="1">
      <alignment horizontal="center" vertical="center" wrapText="1"/>
    </xf>
    <xf numFmtId="0" fontId="27" fillId="0" borderId="32" xfId="0" applyFont="1" applyBorder="1" applyAlignment="1">
      <alignment horizontal="center" vertical="center" wrapText="1"/>
    </xf>
    <xf numFmtId="0" fontId="12" fillId="0" borderId="33" xfId="0" applyFont="1" applyBorder="1" applyAlignment="1">
      <alignment horizontal="left" vertical="center" wrapText="1" readingOrder="1"/>
    </xf>
    <xf numFmtId="0" fontId="12" fillId="0" borderId="70" xfId="0" applyFont="1" applyBorder="1" applyAlignment="1">
      <alignment horizontal="left" vertical="center" wrapText="1" readingOrder="1"/>
    </xf>
    <xf numFmtId="0" fontId="12" fillId="0" borderId="36" xfId="0" applyFont="1" applyBorder="1" applyAlignment="1">
      <alignment horizontal="left" vertical="center" wrapText="1" readingOrder="1"/>
    </xf>
    <xf numFmtId="0" fontId="12" fillId="0" borderId="32" xfId="0" applyFont="1" applyBorder="1" applyAlignment="1">
      <alignment horizontal="left" vertical="center" wrapText="1" readingOrder="1"/>
    </xf>
    <xf numFmtId="49" fontId="12" fillId="0" borderId="33" xfId="0" applyNumberFormat="1" applyFont="1" applyBorder="1" applyAlignment="1">
      <alignment horizontal="center" vertical="center" wrapText="1" readingOrder="1"/>
    </xf>
    <xf numFmtId="165" fontId="6" fillId="81" borderId="33" xfId="429" applyNumberFormat="1" applyFont="1" applyFill="1" applyBorder="1" applyAlignment="1" applyProtection="1">
      <alignment horizontal="left" vertical="center"/>
    </xf>
    <xf numFmtId="165" fontId="6" fillId="81" borderId="70" xfId="429" applyNumberFormat="1" applyFont="1" applyFill="1" applyBorder="1" applyAlignment="1" applyProtection="1">
      <alignment horizontal="left" vertical="center"/>
    </xf>
    <xf numFmtId="165" fontId="6" fillId="81" borderId="69" xfId="429" applyNumberFormat="1" applyFont="1" applyFill="1" applyBorder="1" applyAlignment="1" applyProtection="1">
      <alignment horizontal="left" vertical="center"/>
    </xf>
    <xf numFmtId="165" fontId="6" fillId="81" borderId="36" xfId="429" applyNumberFormat="1" applyFont="1" applyFill="1" applyBorder="1" applyAlignment="1" applyProtection="1">
      <alignment horizontal="left" vertical="center"/>
    </xf>
    <xf numFmtId="165" fontId="6" fillId="0" borderId="20" xfId="429" applyNumberFormat="1" applyFont="1" applyFill="1" applyBorder="1" applyAlignment="1" applyProtection="1">
      <alignment horizontal="center" vertical="center"/>
    </xf>
    <xf numFmtId="165" fontId="6" fillId="0" borderId="28" xfId="429" applyNumberFormat="1" applyFont="1" applyFill="1" applyBorder="1" applyAlignment="1" applyProtection="1">
      <alignment horizontal="center" wrapText="1"/>
    </xf>
    <xf numFmtId="165" fontId="6" fillId="0" borderId="34" xfId="429" applyNumberFormat="1" applyFont="1" applyFill="1" applyBorder="1" applyAlignment="1" applyProtection="1">
      <alignment horizontal="center" wrapText="1"/>
    </xf>
    <xf numFmtId="165" fontId="6" fillId="83" borderId="68" xfId="429" applyNumberFormat="1" applyFont="1" applyFill="1" applyBorder="1" applyAlignment="1" applyProtection="1">
      <alignment vertical="center" wrapText="1"/>
    </xf>
    <xf numFmtId="165" fontId="6" fillId="83" borderId="30" xfId="429" applyNumberFormat="1" applyFont="1" applyFill="1" applyBorder="1" applyAlignment="1" applyProtection="1">
      <alignment vertical="center" wrapText="1"/>
    </xf>
    <xf numFmtId="165" fontId="6" fillId="83" borderId="27" xfId="429" applyNumberFormat="1" applyFont="1" applyFill="1" applyBorder="1" applyAlignment="1" applyProtection="1">
      <alignment vertical="center" wrapText="1"/>
    </xf>
    <xf numFmtId="165" fontId="6" fillId="84" borderId="33" xfId="429" applyNumberFormat="1" applyFont="1" applyFill="1" applyBorder="1" applyAlignment="1" applyProtection="1">
      <alignment horizontal="left" vertical="center"/>
    </xf>
    <xf numFmtId="165" fontId="6" fillId="84" borderId="70" xfId="429" applyNumberFormat="1" applyFont="1" applyFill="1" applyBorder="1" applyAlignment="1" applyProtection="1">
      <alignment horizontal="left" vertical="center"/>
    </xf>
    <xf numFmtId="165" fontId="6" fillId="84" borderId="71" xfId="429" applyNumberFormat="1" applyFont="1" applyFill="1" applyBorder="1" applyAlignment="1" applyProtection="1">
      <alignment horizontal="left" vertical="center"/>
    </xf>
    <xf numFmtId="165" fontId="6" fillId="84" borderId="32" xfId="429" applyNumberFormat="1" applyFont="1" applyFill="1" applyBorder="1" applyAlignment="1" applyProtection="1">
      <alignment horizontal="left" vertical="center"/>
    </xf>
    <xf numFmtId="0" fontId="12" fillId="0" borderId="28" xfId="0" applyFont="1" applyBorder="1" applyAlignment="1">
      <alignment horizontal="left" vertical="center" wrapText="1"/>
    </xf>
    <xf numFmtId="0" fontId="12" fillId="0" borderId="34" xfId="0" applyFont="1" applyBorder="1" applyAlignment="1">
      <alignment horizontal="left" vertical="center" wrapText="1"/>
    </xf>
    <xf numFmtId="0" fontId="12" fillId="0" borderId="29" xfId="0" applyFont="1" applyBorder="1" applyAlignment="1">
      <alignment horizontal="left" vertical="center" wrapText="1"/>
    </xf>
    <xf numFmtId="9" fontId="69" fillId="0" borderId="29" xfId="0" applyNumberFormat="1" applyFont="1" applyBorder="1" applyAlignment="1">
      <alignment horizontal="center" vertical="center" wrapText="1" readingOrder="1"/>
    </xf>
    <xf numFmtId="0" fontId="9" fillId="30" borderId="23" xfId="516" applyFont="1" applyFill="1" applyBorder="1" applyAlignment="1">
      <alignment horizontal="left" vertical="center"/>
    </xf>
    <xf numFmtId="0" fontId="9" fillId="30" borderId="25" xfId="516" applyFont="1" applyFill="1" applyBorder="1" applyAlignment="1">
      <alignment horizontal="left" vertical="center"/>
    </xf>
    <xf numFmtId="0" fontId="9" fillId="30" borderId="26" xfId="516" applyFont="1" applyFill="1" applyBorder="1" applyAlignment="1">
      <alignment horizontal="left" vertical="center"/>
    </xf>
    <xf numFmtId="0" fontId="82" fillId="0" borderId="22" xfId="0" applyFont="1" applyBorder="1" applyAlignment="1">
      <alignment horizontal="center" vertical="center" wrapText="1"/>
    </xf>
    <xf numFmtId="0" fontId="82" fillId="0" borderId="67" xfId="0" applyFont="1" applyBorder="1" applyAlignment="1">
      <alignment horizontal="center" vertical="center" wrapText="1"/>
    </xf>
    <xf numFmtId="0" fontId="82" fillId="0" borderId="23" xfId="0" applyFont="1" applyBorder="1" applyAlignment="1">
      <alignment horizontal="center" vertical="center" wrapText="1"/>
    </xf>
    <xf numFmtId="0" fontId="82" fillId="0" borderId="25" xfId="0" applyFont="1" applyBorder="1" applyAlignment="1">
      <alignment horizontal="center" vertical="center" wrapText="1"/>
    </xf>
    <xf numFmtId="0" fontId="82" fillId="0" borderId="26" xfId="0" applyFont="1" applyBorder="1" applyAlignment="1">
      <alignment horizontal="center" vertical="center" wrapText="1"/>
    </xf>
    <xf numFmtId="0" fontId="12" fillId="0" borderId="23" xfId="0" applyFont="1" applyBorder="1" applyAlignment="1">
      <alignment horizontal="center" vertical="center"/>
    </xf>
    <xf numFmtId="0" fontId="12" fillId="0" borderId="26" xfId="0" applyFont="1" applyBorder="1" applyAlignment="1">
      <alignment horizontal="center" vertical="center"/>
    </xf>
    <xf numFmtId="0" fontId="12" fillId="32" borderId="23" xfId="0" applyFont="1" applyFill="1" applyBorder="1" applyAlignment="1">
      <alignment horizontal="center" vertical="center" wrapText="1"/>
    </xf>
    <xf numFmtId="0" fontId="12" fillId="32" borderId="25" xfId="0" applyFont="1" applyFill="1" applyBorder="1" applyAlignment="1">
      <alignment horizontal="center" vertical="center" wrapText="1"/>
    </xf>
    <xf numFmtId="0" fontId="12" fillId="32" borderId="26" xfId="0" applyFont="1" applyFill="1" applyBorder="1" applyAlignment="1">
      <alignment horizontal="center" vertical="center" wrapText="1"/>
    </xf>
    <xf numFmtId="0" fontId="9" fillId="36" borderId="23" xfId="516" applyFont="1" applyFill="1" applyBorder="1" applyAlignment="1">
      <alignment vertical="center"/>
    </xf>
    <xf numFmtId="0" fontId="9" fillId="36" borderId="25" xfId="516" applyFont="1" applyFill="1" applyBorder="1" applyAlignment="1">
      <alignment vertical="center"/>
    </xf>
    <xf numFmtId="0" fontId="9" fillId="36" borderId="26" xfId="516" applyFont="1" applyFill="1" applyBorder="1" applyAlignment="1">
      <alignment vertical="center"/>
    </xf>
    <xf numFmtId="0" fontId="9" fillId="0" borderId="33" xfId="0" applyFont="1" applyBorder="1" applyAlignment="1">
      <alignment horizontal="center" textRotation="90" wrapText="1"/>
    </xf>
    <xf numFmtId="0" fontId="9" fillId="0" borderId="71" xfId="0" applyFont="1" applyBorder="1" applyAlignment="1">
      <alignment horizontal="center" textRotation="90" wrapText="1"/>
    </xf>
    <xf numFmtId="14" fontId="27" fillId="36" borderId="23" xfId="0" applyNumberFormat="1" applyFont="1" applyFill="1" applyBorder="1" applyAlignment="1">
      <alignment horizontal="center" vertical="center"/>
    </xf>
    <xf numFmtId="14" fontId="27" fillId="36" borderId="25" xfId="0" applyNumberFormat="1" applyFont="1" applyFill="1" applyBorder="1" applyAlignment="1">
      <alignment horizontal="center" vertical="center"/>
    </xf>
    <xf numFmtId="14" fontId="27" fillId="36" borderId="26" xfId="0" applyNumberFormat="1" applyFont="1" applyFill="1" applyBorder="1" applyAlignment="1">
      <alignment horizontal="center" vertical="center"/>
    </xf>
    <xf numFmtId="0" fontId="15" fillId="0" borderId="28" xfId="0" applyFont="1" applyBorder="1" applyAlignment="1">
      <alignment horizontal="center" textRotation="90" wrapText="1"/>
    </xf>
    <xf numFmtId="0" fontId="15" fillId="0" borderId="29" xfId="0" applyFont="1" applyBorder="1" applyAlignment="1">
      <alignment horizontal="center" textRotation="90" wrapText="1"/>
    </xf>
    <xf numFmtId="0" fontId="20" fillId="28" borderId="19" xfId="0" applyFont="1" applyFill="1" applyBorder="1" applyAlignment="1">
      <alignment horizontal="center" vertical="center"/>
    </xf>
    <xf numFmtId="0" fontId="20" fillId="28" borderId="75" xfId="0" applyFont="1" applyFill="1" applyBorder="1" applyAlignment="1">
      <alignment horizontal="center" vertical="center"/>
    </xf>
    <xf numFmtId="0" fontId="20" fillId="28" borderId="63" xfId="0" applyFont="1" applyFill="1" applyBorder="1" applyAlignment="1">
      <alignment horizontal="center" vertical="center"/>
    </xf>
    <xf numFmtId="0" fontId="20" fillId="32" borderId="19" xfId="0" applyFont="1" applyFill="1" applyBorder="1" applyAlignment="1">
      <alignment horizontal="center" vertical="center"/>
    </xf>
    <xf numFmtId="0" fontId="20" fillId="32" borderId="63" xfId="0" applyFont="1" applyFill="1" applyBorder="1" applyAlignment="1">
      <alignment horizontal="center" vertical="center"/>
    </xf>
    <xf numFmtId="0" fontId="15" fillId="0" borderId="82" xfId="0" applyFont="1" applyBorder="1" applyAlignment="1">
      <alignment horizontal="center" textRotation="90" wrapText="1"/>
    </xf>
    <xf numFmtId="0" fontId="15" fillId="0" borderId="83" xfId="0" applyFont="1" applyBorder="1" applyAlignment="1">
      <alignment horizontal="center" textRotation="90" wrapText="1"/>
    </xf>
    <xf numFmtId="0" fontId="20" fillId="32" borderId="21" xfId="0" applyFont="1" applyFill="1" applyBorder="1" applyAlignment="1">
      <alignment horizontal="center" vertical="center" wrapText="1"/>
    </xf>
    <xf numFmtId="0" fontId="20" fillId="32" borderId="64" xfId="0" applyFont="1" applyFill="1" applyBorder="1" applyAlignment="1">
      <alignment horizontal="center" vertical="center" wrapText="1"/>
    </xf>
    <xf numFmtId="0" fontId="15" fillId="34" borderId="38" xfId="0" applyFont="1" applyFill="1" applyBorder="1" applyAlignment="1">
      <alignment horizontal="center" vertical="center" wrapText="1"/>
    </xf>
    <xf numFmtId="0" fontId="15" fillId="34" borderId="34" xfId="0" applyFont="1" applyFill="1" applyBorder="1" applyAlignment="1">
      <alignment horizontal="center" vertical="center" wrapText="1"/>
    </xf>
    <xf numFmtId="0" fontId="9" fillId="36" borderId="23" xfId="516" applyFont="1" applyFill="1" applyBorder="1" applyAlignment="1">
      <alignment horizontal="left" vertical="center"/>
    </xf>
    <xf numFmtId="0" fontId="9" fillId="36" borderId="25" xfId="516" applyFont="1" applyFill="1" applyBorder="1" applyAlignment="1">
      <alignment horizontal="left" vertical="center"/>
    </xf>
    <xf numFmtId="0" fontId="9" fillId="36" borderId="26" xfId="516" applyFont="1" applyFill="1" applyBorder="1" applyAlignment="1">
      <alignment horizontal="left" vertical="center"/>
    </xf>
    <xf numFmtId="0" fontId="23" fillId="31" borderId="21" xfId="0" applyFont="1" applyFill="1" applyBorder="1" applyAlignment="1">
      <alignment horizontal="center" vertical="center" wrapText="1"/>
    </xf>
    <xf numFmtId="0" fontId="23" fillId="31" borderId="72" xfId="0" applyFont="1" applyFill="1" applyBorder="1" applyAlignment="1">
      <alignment horizontal="center" vertical="center" wrapText="1"/>
    </xf>
    <xf numFmtId="0" fontId="24" fillId="0" borderId="23" xfId="0" applyFont="1" applyBorder="1" applyAlignment="1">
      <alignment horizontal="center" vertical="center"/>
    </xf>
    <xf numFmtId="0" fontId="24" fillId="0" borderId="26" xfId="0" applyFont="1" applyBorder="1" applyAlignment="1">
      <alignment horizontal="center" vertical="center"/>
    </xf>
    <xf numFmtId="3" fontId="6" fillId="74" borderId="18" xfId="0" applyNumberFormat="1" applyFont="1" applyFill="1" applyBorder="1" applyAlignment="1">
      <alignment horizontal="center" vertical="center" wrapText="1"/>
    </xf>
    <xf numFmtId="0" fontId="24" fillId="76" borderId="18" xfId="0" applyFont="1" applyFill="1" applyBorder="1" applyAlignment="1">
      <alignment horizontal="center" vertical="center" wrapText="1"/>
    </xf>
    <xf numFmtId="0" fontId="20" fillId="0" borderId="0" xfId="0" applyFont="1" applyAlignment="1">
      <alignment horizontal="center" vertical="center"/>
    </xf>
    <xf numFmtId="0" fontId="57" fillId="0" borderId="0" xfId="0" applyFont="1" applyAlignment="1">
      <alignment horizontal="justify" vertical="justify" wrapText="1"/>
    </xf>
    <xf numFmtId="0" fontId="24" fillId="0" borderId="18" xfId="0" applyFont="1" applyBorder="1" applyAlignment="1">
      <alignment horizontal="left" vertical="center" wrapText="1"/>
    </xf>
    <xf numFmtId="0" fontId="0" fillId="0" borderId="18" xfId="0" applyBorder="1" applyAlignment="1">
      <alignment horizontal="left" vertical="center" wrapText="1"/>
    </xf>
    <xf numFmtId="10" fontId="15" fillId="0" borderId="68" xfId="0" applyNumberFormat="1" applyFont="1" applyBorder="1" applyAlignment="1">
      <alignment horizontal="center" vertical="center"/>
    </xf>
    <xf numFmtId="10" fontId="15" fillId="0" borderId="30" xfId="0" applyNumberFormat="1" applyFont="1" applyBorder="1" applyAlignment="1">
      <alignment horizontal="center" vertical="center"/>
    </xf>
    <xf numFmtId="10" fontId="15" fillId="0" borderId="27" xfId="0" applyNumberFormat="1" applyFont="1" applyBorder="1" applyAlignment="1">
      <alignment horizontal="center" vertical="center"/>
    </xf>
    <xf numFmtId="10" fontId="15" fillId="0" borderId="46" xfId="0" applyNumberFormat="1" applyFont="1" applyBorder="1" applyAlignment="1">
      <alignment horizontal="center" vertical="center"/>
    </xf>
    <xf numFmtId="10" fontId="15" fillId="0" borderId="95" xfId="0" applyNumberFormat="1" applyFont="1" applyBorder="1" applyAlignment="1">
      <alignment horizontal="center" vertical="center"/>
    </xf>
    <xf numFmtId="10" fontId="15" fillId="0" borderId="96" xfId="0" applyNumberFormat="1" applyFont="1" applyBorder="1" applyAlignment="1">
      <alignment horizontal="center" vertical="center"/>
    </xf>
    <xf numFmtId="0" fontId="15" fillId="0" borderId="68" xfId="0" applyFont="1" applyBorder="1" applyAlignment="1">
      <alignment horizontal="center" vertical="center"/>
    </xf>
    <xf numFmtId="0" fontId="15" fillId="0" borderId="27" xfId="0" applyFont="1" applyBorder="1" applyAlignment="1">
      <alignment horizontal="center" vertical="center"/>
    </xf>
    <xf numFmtId="0" fontId="15" fillId="0" borderId="46" xfId="0" applyFont="1" applyBorder="1" applyAlignment="1">
      <alignment horizontal="center" vertical="center"/>
    </xf>
    <xf numFmtId="0" fontId="15" fillId="0" borderId="96" xfId="0" applyFont="1" applyBorder="1" applyAlignment="1">
      <alignment horizontal="center" vertical="center"/>
    </xf>
    <xf numFmtId="0" fontId="9" fillId="0" borderId="78" xfId="0" applyFont="1" applyBorder="1" applyAlignment="1">
      <alignment horizontal="center" vertical="center" wrapText="1"/>
    </xf>
    <xf numFmtId="0" fontId="9" fillId="0" borderId="79" xfId="0" applyFont="1" applyBorder="1" applyAlignment="1">
      <alignment horizontal="center" vertical="center" wrapText="1"/>
    </xf>
    <xf numFmtId="0" fontId="9" fillId="0" borderId="80" xfId="0" applyFont="1" applyBorder="1" applyAlignment="1">
      <alignment horizontal="center" vertical="center" wrapText="1"/>
    </xf>
    <xf numFmtId="0" fontId="12" fillId="0" borderId="23" xfId="0" applyFont="1" applyBorder="1" applyAlignment="1">
      <alignment horizontal="justify" vertical="center"/>
    </xf>
    <xf numFmtId="0" fontId="12" fillId="0" borderId="25" xfId="0" applyFont="1" applyBorder="1" applyAlignment="1">
      <alignment horizontal="justify" vertical="center"/>
    </xf>
    <xf numFmtId="0" fontId="12" fillId="0" borderId="26" xfId="0" applyFont="1" applyBorder="1" applyAlignment="1">
      <alignment horizontal="justify" vertical="center"/>
    </xf>
    <xf numFmtId="0" fontId="24" fillId="0" borderId="25" xfId="0" applyFont="1" applyBorder="1" applyAlignment="1">
      <alignment horizontal="center" vertical="center"/>
    </xf>
    <xf numFmtId="0" fontId="12" fillId="0" borderId="18" xfId="0" applyFont="1" applyBorder="1" applyAlignment="1">
      <alignment horizontal="justify" vertical="center"/>
    </xf>
    <xf numFmtId="0" fontId="15" fillId="0" borderId="70" xfId="0" applyFont="1" applyBorder="1" applyAlignment="1">
      <alignment horizontal="center" textRotation="90" wrapText="1"/>
    </xf>
    <xf numFmtId="0" fontId="15" fillId="0" borderId="32" xfId="0" applyFont="1" applyBorder="1" applyAlignment="1">
      <alignment horizontal="center" textRotation="90" wrapText="1"/>
    </xf>
    <xf numFmtId="0" fontId="9" fillId="0" borderId="49" xfId="0" applyFont="1" applyBorder="1" applyAlignment="1">
      <alignment horizontal="center" textRotation="90" wrapText="1"/>
    </xf>
    <xf numFmtId="0" fontId="9" fillId="0" borderId="81" xfId="0" applyFont="1" applyBorder="1" applyAlignment="1">
      <alignment horizontal="center" textRotation="90" wrapText="1"/>
    </xf>
    <xf numFmtId="0" fontId="15" fillId="34" borderId="28" xfId="0" applyFont="1" applyFill="1" applyBorder="1" applyAlignment="1">
      <alignment horizontal="center" vertical="top" wrapText="1"/>
    </xf>
    <xf numFmtId="0" fontId="15" fillId="34" borderId="34" xfId="0" applyFont="1" applyFill="1" applyBorder="1" applyAlignment="1">
      <alignment horizontal="center" vertical="top" wrapText="1"/>
    </xf>
    <xf numFmtId="0" fontId="12" fillId="0" borderId="23" xfId="0" applyFont="1" applyBorder="1" applyAlignment="1">
      <alignment horizontal="justify" vertical="center" wrapText="1"/>
    </xf>
    <xf numFmtId="0" fontId="0" fillId="0" borderId="25" xfId="0" applyBorder="1" applyAlignment="1">
      <alignment horizontal="justify" vertical="center" wrapText="1"/>
    </xf>
    <xf numFmtId="0" fontId="0" fillId="0" borderId="26" xfId="0" applyBorder="1" applyAlignment="1">
      <alignment horizontal="justify" vertical="center" wrapText="1"/>
    </xf>
    <xf numFmtId="0" fontId="12" fillId="0" borderId="25" xfId="0" applyFont="1" applyBorder="1" applyAlignment="1">
      <alignment horizontal="justify" vertical="center" wrapText="1"/>
    </xf>
    <xf numFmtId="0" fontId="12" fillId="0" borderId="26" xfId="0" applyFont="1" applyBorder="1" applyAlignment="1">
      <alignment horizontal="justify" vertical="center" wrapText="1"/>
    </xf>
    <xf numFmtId="0" fontId="20" fillId="0" borderId="0" xfId="0" applyFont="1" applyAlignment="1">
      <alignment horizontal="left"/>
    </xf>
    <xf numFmtId="0" fontId="20" fillId="0" borderId="66" xfId="0" applyFont="1" applyBorder="1" applyAlignment="1">
      <alignment horizontal="left"/>
    </xf>
    <xf numFmtId="0" fontId="20" fillId="29" borderId="19" xfId="0" applyFont="1" applyFill="1" applyBorder="1" applyAlignment="1">
      <alignment horizontal="center" vertical="center"/>
    </xf>
    <xf numFmtId="0" fontId="20" fillId="29" borderId="75" xfId="0" applyFont="1" applyFill="1" applyBorder="1" applyAlignment="1">
      <alignment horizontal="center" vertical="center"/>
    </xf>
    <xf numFmtId="0" fontId="20" fillId="29" borderId="63" xfId="0" applyFont="1" applyFill="1" applyBorder="1" applyAlignment="1">
      <alignment horizontal="center" vertical="center"/>
    </xf>
    <xf numFmtId="0" fontId="20" fillId="32" borderId="75" xfId="0" applyFont="1" applyFill="1" applyBorder="1" applyAlignment="1">
      <alignment horizontal="center" vertical="center"/>
    </xf>
    <xf numFmtId="0" fontId="114" fillId="0" borderId="0" xfId="0" applyFont="1" applyAlignment="1">
      <alignment horizontal="left" vertical="center"/>
    </xf>
    <xf numFmtId="0" fontId="115" fillId="0" borderId="0" xfId="0" applyFont="1" applyAlignment="1">
      <alignment horizontal="left" vertical="center"/>
    </xf>
    <xf numFmtId="0" fontId="20" fillId="31" borderId="19" xfId="0" applyFont="1" applyFill="1" applyBorder="1" applyAlignment="1">
      <alignment horizontal="center" vertical="center"/>
    </xf>
    <xf numFmtId="0" fontId="20" fillId="31" borderId="75" xfId="0" applyFont="1" applyFill="1" applyBorder="1" applyAlignment="1">
      <alignment horizontal="center" vertical="center"/>
    </xf>
    <xf numFmtId="0" fontId="20" fillId="31" borderId="63" xfId="0" applyFont="1" applyFill="1" applyBorder="1" applyAlignment="1">
      <alignment horizontal="center" vertical="center"/>
    </xf>
    <xf numFmtId="0" fontId="20" fillId="28" borderId="21" xfId="0" applyFont="1" applyFill="1" applyBorder="1" applyAlignment="1">
      <alignment horizontal="center" vertical="center" wrapText="1"/>
    </xf>
    <xf numFmtId="0" fontId="20" fillId="28" borderId="72" xfId="0" applyFont="1" applyFill="1" applyBorder="1" applyAlignment="1">
      <alignment horizontal="center" vertical="center" wrapText="1"/>
    </xf>
    <xf numFmtId="0" fontId="20" fillId="28" borderId="64" xfId="0" applyFont="1" applyFill="1" applyBorder="1" applyAlignment="1">
      <alignment horizontal="center" vertical="center" wrapText="1"/>
    </xf>
    <xf numFmtId="0" fontId="15" fillId="0" borderId="76" xfId="0" applyFont="1" applyBorder="1" applyAlignment="1">
      <alignment horizontal="center" textRotation="90" wrapText="1"/>
    </xf>
    <xf numFmtId="0" fontId="15" fillId="0" borderId="77" xfId="0" applyFont="1" applyBorder="1" applyAlignment="1">
      <alignment horizontal="center" textRotation="90" wrapText="1"/>
    </xf>
    <xf numFmtId="0" fontId="20" fillId="29" borderId="21" xfId="0" applyFont="1" applyFill="1" applyBorder="1" applyAlignment="1">
      <alignment horizontal="center" vertical="center" wrapText="1"/>
    </xf>
    <xf numFmtId="0" fontId="20" fillId="29" borderId="72" xfId="0" applyFont="1" applyFill="1" applyBorder="1" applyAlignment="1">
      <alignment horizontal="center" vertical="center" wrapText="1"/>
    </xf>
    <xf numFmtId="0" fontId="20" fillId="29" borderId="64" xfId="0" applyFont="1" applyFill="1" applyBorder="1" applyAlignment="1">
      <alignment horizontal="center" vertical="center" wrapText="1"/>
    </xf>
    <xf numFmtId="0" fontId="15" fillId="0" borderId="33" xfId="0" applyFont="1" applyBorder="1" applyAlignment="1">
      <alignment horizontal="center" wrapText="1"/>
    </xf>
    <xf numFmtId="0" fontId="15" fillId="0" borderId="70" xfId="0" applyFont="1" applyBorder="1" applyAlignment="1">
      <alignment horizontal="center" wrapText="1"/>
    </xf>
    <xf numFmtId="0" fontId="15" fillId="0" borderId="68" xfId="0" applyFont="1" applyBorder="1" applyAlignment="1">
      <alignment horizontal="center" vertical="center" wrapText="1"/>
    </xf>
    <xf numFmtId="0" fontId="15" fillId="0" borderId="30" xfId="0" applyFont="1" applyBorder="1" applyAlignment="1">
      <alignment horizontal="center" vertical="center" wrapText="1"/>
    </xf>
    <xf numFmtId="0" fontId="15" fillId="0" borderId="27" xfId="0" applyFont="1" applyBorder="1" applyAlignment="1">
      <alignment horizontal="center" vertical="center" wrapText="1"/>
    </xf>
    <xf numFmtId="0" fontId="20" fillId="32" borderId="72" xfId="0" applyFont="1" applyFill="1" applyBorder="1" applyAlignment="1">
      <alignment horizontal="center" vertical="center" wrapText="1"/>
    </xf>
    <xf numFmtId="0" fontId="9" fillId="0" borderId="73" xfId="0" applyFont="1" applyBorder="1" applyAlignment="1">
      <alignment horizontal="center" vertical="center" wrapText="1"/>
    </xf>
    <xf numFmtId="0" fontId="9" fillId="0" borderId="74" xfId="0" applyFont="1" applyBorder="1" applyAlignment="1">
      <alignment horizontal="center" vertical="center" wrapText="1"/>
    </xf>
    <xf numFmtId="0" fontId="12" fillId="0" borderId="19" xfId="0" applyFont="1" applyBorder="1" applyAlignment="1">
      <alignment horizontal="center" vertical="center" wrapText="1"/>
    </xf>
    <xf numFmtId="0" fontId="12" fillId="0" borderId="63" xfId="0" applyFont="1" applyBorder="1" applyAlignment="1">
      <alignment horizontal="center" vertical="center"/>
    </xf>
    <xf numFmtId="0" fontId="12" fillId="32" borderId="18" xfId="0" applyFont="1" applyFill="1" applyBorder="1" applyAlignment="1">
      <alignment horizontal="center" vertical="center" wrapText="1"/>
    </xf>
    <xf numFmtId="0" fontId="60" fillId="0" borderId="0" xfId="0" applyFont="1"/>
    <xf numFmtId="0" fontId="12" fillId="28" borderId="26" xfId="0" applyFont="1" applyFill="1" applyBorder="1" applyAlignment="1">
      <alignment horizontal="center" vertical="center" wrapText="1"/>
    </xf>
    <xf numFmtId="0" fontId="12" fillId="28" borderId="18" xfId="0" applyFont="1" applyFill="1" applyBorder="1" applyAlignment="1">
      <alignment horizontal="center" vertical="center" wrapText="1"/>
    </xf>
    <xf numFmtId="0" fontId="12" fillId="29" borderId="26" xfId="0" applyFont="1" applyFill="1" applyBorder="1" applyAlignment="1">
      <alignment horizontal="center" vertical="center" wrapText="1"/>
    </xf>
    <xf numFmtId="0" fontId="12" fillId="29" borderId="18" xfId="0" applyFont="1" applyFill="1" applyBorder="1" applyAlignment="1">
      <alignment horizontal="center" vertical="center" wrapText="1"/>
    </xf>
    <xf numFmtId="0" fontId="12" fillId="0" borderId="26" xfId="0" applyFont="1" applyBorder="1" applyAlignment="1">
      <alignment horizontal="center" vertical="center" wrapText="1"/>
    </xf>
    <xf numFmtId="0" fontId="12" fillId="0" borderId="18" xfId="0" applyFont="1" applyBorder="1" applyAlignment="1">
      <alignment horizontal="center" vertical="center" wrapText="1"/>
    </xf>
    <xf numFmtId="0" fontId="12" fillId="0" borderId="18" xfId="0" quotePrefix="1" applyFont="1" applyBorder="1" applyAlignment="1">
      <alignment horizontal="center" vertical="center"/>
    </xf>
    <xf numFmtId="0" fontId="12" fillId="0" borderId="18" xfId="0" applyFont="1" applyBorder="1" applyAlignment="1">
      <alignment horizontal="center" vertical="center"/>
    </xf>
    <xf numFmtId="0" fontId="27" fillId="0" borderId="18" xfId="0" applyFont="1" applyBorder="1" applyAlignment="1">
      <alignment horizontal="center" vertical="center"/>
    </xf>
    <xf numFmtId="0" fontId="11" fillId="0" borderId="18" xfId="0" applyFont="1" applyBorder="1" applyAlignment="1">
      <alignment horizontal="center" vertical="center"/>
    </xf>
    <xf numFmtId="0" fontId="27" fillId="0" borderId="19" xfId="0" applyFont="1" applyBorder="1" applyAlignment="1">
      <alignment horizontal="center" vertical="center" wrapText="1"/>
    </xf>
    <xf numFmtId="0" fontId="11" fillId="0" borderId="21" xfId="0" applyFont="1" applyBorder="1" applyAlignment="1">
      <alignment horizontal="center" vertical="center"/>
    </xf>
    <xf numFmtId="0" fontId="27" fillId="0" borderId="22"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18" xfId="0" applyFont="1" applyBorder="1" applyAlignment="1">
      <alignment horizontal="center" vertical="center" wrapText="1"/>
    </xf>
    <xf numFmtId="0" fontId="12" fillId="29" borderId="34" xfId="0" applyFont="1" applyFill="1" applyBorder="1" applyAlignment="1">
      <alignment horizontal="center" vertical="center" wrapText="1"/>
    </xf>
    <xf numFmtId="0" fontId="78" fillId="29" borderId="34" xfId="0" applyFont="1" applyFill="1" applyBorder="1" applyAlignment="1">
      <alignment horizontal="center" vertical="center" wrapText="1"/>
    </xf>
    <xf numFmtId="0" fontId="12" fillId="38" borderId="34" xfId="0" applyFont="1" applyFill="1" applyBorder="1" applyAlignment="1">
      <alignment horizontal="center" vertical="center" wrapText="1"/>
    </xf>
    <xf numFmtId="0" fontId="78" fillId="38" borderId="34" xfId="0" applyFont="1" applyFill="1" applyBorder="1" applyAlignment="1">
      <alignment horizontal="center" vertical="center" wrapText="1"/>
    </xf>
    <xf numFmtId="0" fontId="20" fillId="0" borderId="18" xfId="0" applyFont="1" applyBorder="1" applyAlignment="1" applyProtection="1">
      <alignment horizontal="left" vertical="center" wrapText="1"/>
      <protection locked="0"/>
    </xf>
    <xf numFmtId="0" fontId="64" fillId="0" borderId="18" xfId="0" applyFont="1" applyBorder="1" applyAlignment="1" applyProtection="1">
      <alignment horizontal="left" vertical="center"/>
      <protection locked="0"/>
    </xf>
    <xf numFmtId="0" fontId="27" fillId="0" borderId="19" xfId="0" applyFont="1" applyBorder="1" applyAlignment="1">
      <alignment horizontal="center" vertical="center"/>
    </xf>
    <xf numFmtId="0" fontId="27" fillId="0" borderId="18" xfId="0" applyFont="1" applyBorder="1" applyAlignment="1">
      <alignment horizontal="left" vertical="center" wrapText="1"/>
    </xf>
    <xf numFmtId="0" fontId="11" fillId="0" borderId="18" xfId="0" applyFont="1" applyBorder="1" applyAlignment="1">
      <alignment horizontal="left" vertical="center"/>
    </xf>
  </cellXfs>
  <cellStyles count="1243">
    <cellStyle name="20 % - Akzent1 2" xfId="1" xr:uid="{00000000-0005-0000-0000-000000000000}"/>
    <cellStyle name="20 % - Akzent1 2 2" xfId="2" xr:uid="{00000000-0005-0000-0000-000001000000}"/>
    <cellStyle name="20 % - Akzent1 2 3" xfId="3" xr:uid="{00000000-0005-0000-0000-000002000000}"/>
    <cellStyle name="20 % - Akzent1 2 3 2" xfId="4" xr:uid="{00000000-0005-0000-0000-000003000000}"/>
    <cellStyle name="20 % - Akzent1 2 3 2 2" xfId="5" xr:uid="{00000000-0005-0000-0000-000004000000}"/>
    <cellStyle name="20 % - Akzent1 2 3 2 3" xfId="6" xr:uid="{00000000-0005-0000-0000-000005000000}"/>
    <cellStyle name="20 % - Akzent1 2 3 3" xfId="7" xr:uid="{00000000-0005-0000-0000-000006000000}"/>
    <cellStyle name="20 % - Akzent1 2 4" xfId="8" xr:uid="{00000000-0005-0000-0000-000007000000}"/>
    <cellStyle name="20 % - Akzent1 3" xfId="9" xr:uid="{00000000-0005-0000-0000-000008000000}"/>
    <cellStyle name="20 % - Akzent1 3 2" xfId="10" xr:uid="{00000000-0005-0000-0000-000009000000}"/>
    <cellStyle name="20 % - Akzent1 3 2 2" xfId="584" xr:uid="{00000000-0005-0000-0000-00000A000000}"/>
    <cellStyle name="20 % - Akzent1 3 2 3" xfId="585" xr:uid="{00000000-0005-0000-0000-00000B000000}"/>
    <cellStyle name="20 % - Akzent1 3 2 4" xfId="586" xr:uid="{00000000-0005-0000-0000-00000C000000}"/>
    <cellStyle name="20 % - Akzent1 3 3" xfId="11" xr:uid="{00000000-0005-0000-0000-00000D000000}"/>
    <cellStyle name="20 % - Akzent1 3 3 2" xfId="587" xr:uid="{00000000-0005-0000-0000-00000E000000}"/>
    <cellStyle name="20 % - Akzent1 3 4" xfId="588" xr:uid="{00000000-0005-0000-0000-00000F000000}"/>
    <cellStyle name="20 % - Akzent1 3 5" xfId="589" xr:uid="{00000000-0005-0000-0000-000010000000}"/>
    <cellStyle name="20 % - Akzent1 4" xfId="12" xr:uid="{00000000-0005-0000-0000-000011000000}"/>
    <cellStyle name="20 % - Akzent1 4 2" xfId="13" xr:uid="{00000000-0005-0000-0000-000012000000}"/>
    <cellStyle name="20 % - Akzent1 4 2 2" xfId="590" xr:uid="{00000000-0005-0000-0000-000013000000}"/>
    <cellStyle name="20 % - Akzent1 4 2 3" xfId="591" xr:uid="{00000000-0005-0000-0000-000014000000}"/>
    <cellStyle name="20 % - Akzent1 4 2 4" xfId="592" xr:uid="{00000000-0005-0000-0000-000015000000}"/>
    <cellStyle name="20 % - Akzent1 4 3" xfId="14" xr:uid="{00000000-0005-0000-0000-000016000000}"/>
    <cellStyle name="20 % - Akzent1 4 3 2" xfId="593" xr:uid="{00000000-0005-0000-0000-000017000000}"/>
    <cellStyle name="20 % - Akzent1 4 4" xfId="594" xr:uid="{00000000-0005-0000-0000-000018000000}"/>
    <cellStyle name="20 % - Akzent1 4 5" xfId="595" xr:uid="{00000000-0005-0000-0000-000019000000}"/>
    <cellStyle name="20 % - Akzent1 5" xfId="15" xr:uid="{00000000-0005-0000-0000-00001A000000}"/>
    <cellStyle name="20 % - Akzent1 5 2" xfId="596" xr:uid="{00000000-0005-0000-0000-00001B000000}"/>
    <cellStyle name="20 % - Akzent1 5 3" xfId="597" xr:uid="{00000000-0005-0000-0000-00001C000000}"/>
    <cellStyle name="20 % - Akzent1 5 4" xfId="598" xr:uid="{00000000-0005-0000-0000-00001D000000}"/>
    <cellStyle name="20 % - Akzent1 6" xfId="16" xr:uid="{00000000-0005-0000-0000-00001E000000}"/>
    <cellStyle name="20 % - Akzent1 6 2" xfId="599" xr:uid="{00000000-0005-0000-0000-00001F000000}"/>
    <cellStyle name="20 % - Akzent1 7" xfId="17" xr:uid="{00000000-0005-0000-0000-000020000000}"/>
    <cellStyle name="20 % - Akzent1 7 2" xfId="600" xr:uid="{00000000-0005-0000-0000-000021000000}"/>
    <cellStyle name="20 % - Akzent2 2" xfId="18" xr:uid="{00000000-0005-0000-0000-000022000000}"/>
    <cellStyle name="20 % - Akzent2 2 2" xfId="19" xr:uid="{00000000-0005-0000-0000-000023000000}"/>
    <cellStyle name="20 % - Akzent2 2 3" xfId="20" xr:uid="{00000000-0005-0000-0000-000024000000}"/>
    <cellStyle name="20 % - Akzent2 2 3 2" xfId="21" xr:uid="{00000000-0005-0000-0000-000025000000}"/>
    <cellStyle name="20 % - Akzent2 2 3 2 2" xfId="22" xr:uid="{00000000-0005-0000-0000-000026000000}"/>
    <cellStyle name="20 % - Akzent2 2 3 2 3" xfId="23" xr:uid="{00000000-0005-0000-0000-000027000000}"/>
    <cellStyle name="20 % - Akzent2 2 3 3" xfId="24" xr:uid="{00000000-0005-0000-0000-000028000000}"/>
    <cellStyle name="20 % - Akzent2 2 4" xfId="25" xr:uid="{00000000-0005-0000-0000-000029000000}"/>
    <cellStyle name="20 % - Akzent2 3" xfId="26" xr:uid="{00000000-0005-0000-0000-00002A000000}"/>
    <cellStyle name="20 % - Akzent2 3 2" xfId="27" xr:uid="{00000000-0005-0000-0000-00002B000000}"/>
    <cellStyle name="20 % - Akzent2 3 2 2" xfId="601" xr:uid="{00000000-0005-0000-0000-00002C000000}"/>
    <cellStyle name="20 % - Akzent2 3 2 3" xfId="602" xr:uid="{00000000-0005-0000-0000-00002D000000}"/>
    <cellStyle name="20 % - Akzent2 3 2 4" xfId="603" xr:uid="{00000000-0005-0000-0000-00002E000000}"/>
    <cellStyle name="20 % - Akzent2 3 3" xfId="28" xr:uid="{00000000-0005-0000-0000-00002F000000}"/>
    <cellStyle name="20 % - Akzent2 3 3 2" xfId="604" xr:uid="{00000000-0005-0000-0000-000030000000}"/>
    <cellStyle name="20 % - Akzent2 3 4" xfId="605" xr:uid="{00000000-0005-0000-0000-000031000000}"/>
    <cellStyle name="20 % - Akzent2 3 5" xfId="606" xr:uid="{00000000-0005-0000-0000-000032000000}"/>
    <cellStyle name="20 % - Akzent2 4" xfId="29" xr:uid="{00000000-0005-0000-0000-000033000000}"/>
    <cellStyle name="20 % - Akzent2 4 2" xfId="30" xr:uid="{00000000-0005-0000-0000-000034000000}"/>
    <cellStyle name="20 % - Akzent2 4 2 2" xfId="607" xr:uid="{00000000-0005-0000-0000-000035000000}"/>
    <cellStyle name="20 % - Akzent2 4 2 3" xfId="608" xr:uid="{00000000-0005-0000-0000-000036000000}"/>
    <cellStyle name="20 % - Akzent2 4 2 4" xfId="609" xr:uid="{00000000-0005-0000-0000-000037000000}"/>
    <cellStyle name="20 % - Akzent2 4 3" xfId="31" xr:uid="{00000000-0005-0000-0000-000038000000}"/>
    <cellStyle name="20 % - Akzent2 4 3 2" xfId="610" xr:uid="{00000000-0005-0000-0000-000039000000}"/>
    <cellStyle name="20 % - Akzent2 4 4" xfId="611" xr:uid="{00000000-0005-0000-0000-00003A000000}"/>
    <cellStyle name="20 % - Akzent2 4 5" xfId="612" xr:uid="{00000000-0005-0000-0000-00003B000000}"/>
    <cellStyle name="20 % - Akzent2 5" xfId="32" xr:uid="{00000000-0005-0000-0000-00003C000000}"/>
    <cellStyle name="20 % - Akzent2 5 2" xfId="613" xr:uid="{00000000-0005-0000-0000-00003D000000}"/>
    <cellStyle name="20 % - Akzent2 5 3" xfId="614" xr:uid="{00000000-0005-0000-0000-00003E000000}"/>
    <cellStyle name="20 % - Akzent2 5 4" xfId="615" xr:uid="{00000000-0005-0000-0000-00003F000000}"/>
    <cellStyle name="20 % - Akzent2 6" xfId="33" xr:uid="{00000000-0005-0000-0000-000040000000}"/>
    <cellStyle name="20 % - Akzent2 6 2" xfId="616" xr:uid="{00000000-0005-0000-0000-000041000000}"/>
    <cellStyle name="20 % - Akzent2 7" xfId="34" xr:uid="{00000000-0005-0000-0000-000042000000}"/>
    <cellStyle name="20 % - Akzent2 7 2" xfId="617" xr:uid="{00000000-0005-0000-0000-000043000000}"/>
    <cellStyle name="20 % - Akzent3 2" xfId="35" xr:uid="{00000000-0005-0000-0000-000044000000}"/>
    <cellStyle name="20 % - Akzent3 2 2" xfId="36" xr:uid="{00000000-0005-0000-0000-000045000000}"/>
    <cellStyle name="20 % - Akzent3 2 3" xfId="37" xr:uid="{00000000-0005-0000-0000-000046000000}"/>
    <cellStyle name="20 % - Akzent3 2 3 2" xfId="38" xr:uid="{00000000-0005-0000-0000-000047000000}"/>
    <cellStyle name="20 % - Akzent3 2 3 2 2" xfId="39" xr:uid="{00000000-0005-0000-0000-000048000000}"/>
    <cellStyle name="20 % - Akzent3 2 3 2 3" xfId="40" xr:uid="{00000000-0005-0000-0000-000049000000}"/>
    <cellStyle name="20 % - Akzent3 2 3 3" xfId="41" xr:uid="{00000000-0005-0000-0000-00004A000000}"/>
    <cellStyle name="20 % - Akzent3 2 4" xfId="42" xr:uid="{00000000-0005-0000-0000-00004B000000}"/>
    <cellStyle name="20 % - Akzent3 3" xfId="43" xr:uid="{00000000-0005-0000-0000-00004C000000}"/>
    <cellStyle name="20 % - Akzent3 3 2" xfId="44" xr:uid="{00000000-0005-0000-0000-00004D000000}"/>
    <cellStyle name="20 % - Akzent3 3 2 2" xfId="618" xr:uid="{00000000-0005-0000-0000-00004E000000}"/>
    <cellStyle name="20 % - Akzent3 3 2 3" xfId="619" xr:uid="{00000000-0005-0000-0000-00004F000000}"/>
    <cellStyle name="20 % - Akzent3 3 2 4" xfId="620" xr:uid="{00000000-0005-0000-0000-000050000000}"/>
    <cellStyle name="20 % - Akzent3 3 3" xfId="45" xr:uid="{00000000-0005-0000-0000-000051000000}"/>
    <cellStyle name="20 % - Akzent3 3 3 2" xfId="621" xr:uid="{00000000-0005-0000-0000-000052000000}"/>
    <cellStyle name="20 % - Akzent3 3 4" xfId="622" xr:uid="{00000000-0005-0000-0000-000053000000}"/>
    <cellStyle name="20 % - Akzent3 3 5" xfId="623" xr:uid="{00000000-0005-0000-0000-000054000000}"/>
    <cellStyle name="20 % - Akzent3 4" xfId="46" xr:uid="{00000000-0005-0000-0000-000055000000}"/>
    <cellStyle name="20 % - Akzent3 4 2" xfId="47" xr:uid="{00000000-0005-0000-0000-000056000000}"/>
    <cellStyle name="20 % - Akzent3 4 2 2" xfId="624" xr:uid="{00000000-0005-0000-0000-000057000000}"/>
    <cellStyle name="20 % - Akzent3 4 2 3" xfId="625" xr:uid="{00000000-0005-0000-0000-000058000000}"/>
    <cellStyle name="20 % - Akzent3 4 2 4" xfId="626" xr:uid="{00000000-0005-0000-0000-000059000000}"/>
    <cellStyle name="20 % - Akzent3 4 3" xfId="48" xr:uid="{00000000-0005-0000-0000-00005A000000}"/>
    <cellStyle name="20 % - Akzent3 4 3 2" xfId="627" xr:uid="{00000000-0005-0000-0000-00005B000000}"/>
    <cellStyle name="20 % - Akzent3 4 4" xfId="628" xr:uid="{00000000-0005-0000-0000-00005C000000}"/>
    <cellStyle name="20 % - Akzent3 4 5" xfId="629" xr:uid="{00000000-0005-0000-0000-00005D000000}"/>
    <cellStyle name="20 % - Akzent3 5" xfId="49" xr:uid="{00000000-0005-0000-0000-00005E000000}"/>
    <cellStyle name="20 % - Akzent3 5 2" xfId="630" xr:uid="{00000000-0005-0000-0000-00005F000000}"/>
    <cellStyle name="20 % - Akzent3 5 3" xfId="631" xr:uid="{00000000-0005-0000-0000-000060000000}"/>
    <cellStyle name="20 % - Akzent3 5 4" xfId="632" xr:uid="{00000000-0005-0000-0000-000061000000}"/>
    <cellStyle name="20 % - Akzent3 6" xfId="50" xr:uid="{00000000-0005-0000-0000-000062000000}"/>
    <cellStyle name="20 % - Akzent3 6 2" xfId="633" xr:uid="{00000000-0005-0000-0000-000063000000}"/>
    <cellStyle name="20 % - Akzent3 7" xfId="51" xr:uid="{00000000-0005-0000-0000-000064000000}"/>
    <cellStyle name="20 % - Akzent3 7 2" xfId="634" xr:uid="{00000000-0005-0000-0000-000065000000}"/>
    <cellStyle name="20 % - Akzent4 2" xfId="52" xr:uid="{00000000-0005-0000-0000-000066000000}"/>
    <cellStyle name="20 % - Akzent4 2 2" xfId="53" xr:uid="{00000000-0005-0000-0000-000067000000}"/>
    <cellStyle name="20 % - Akzent4 2 3" xfId="54" xr:uid="{00000000-0005-0000-0000-000068000000}"/>
    <cellStyle name="20 % - Akzent4 2 3 2" xfId="55" xr:uid="{00000000-0005-0000-0000-000069000000}"/>
    <cellStyle name="20 % - Akzent4 2 3 2 2" xfId="56" xr:uid="{00000000-0005-0000-0000-00006A000000}"/>
    <cellStyle name="20 % - Akzent4 2 3 2 3" xfId="57" xr:uid="{00000000-0005-0000-0000-00006B000000}"/>
    <cellStyle name="20 % - Akzent4 2 3 3" xfId="58" xr:uid="{00000000-0005-0000-0000-00006C000000}"/>
    <cellStyle name="20 % - Akzent4 2 4" xfId="59" xr:uid="{00000000-0005-0000-0000-00006D000000}"/>
    <cellStyle name="20 % - Akzent4 3" xfId="60" xr:uid="{00000000-0005-0000-0000-00006E000000}"/>
    <cellStyle name="20 % - Akzent4 3 2" xfId="61" xr:uid="{00000000-0005-0000-0000-00006F000000}"/>
    <cellStyle name="20 % - Akzent4 3 2 2" xfId="635" xr:uid="{00000000-0005-0000-0000-000070000000}"/>
    <cellStyle name="20 % - Akzent4 3 2 3" xfId="636" xr:uid="{00000000-0005-0000-0000-000071000000}"/>
    <cellStyle name="20 % - Akzent4 3 2 4" xfId="637" xr:uid="{00000000-0005-0000-0000-000072000000}"/>
    <cellStyle name="20 % - Akzent4 3 3" xfId="62" xr:uid="{00000000-0005-0000-0000-000073000000}"/>
    <cellStyle name="20 % - Akzent4 3 3 2" xfId="638" xr:uid="{00000000-0005-0000-0000-000074000000}"/>
    <cellStyle name="20 % - Akzent4 3 4" xfId="639" xr:uid="{00000000-0005-0000-0000-000075000000}"/>
    <cellStyle name="20 % - Akzent4 3 5" xfId="640" xr:uid="{00000000-0005-0000-0000-000076000000}"/>
    <cellStyle name="20 % - Akzent4 4" xfId="63" xr:uid="{00000000-0005-0000-0000-000077000000}"/>
    <cellStyle name="20 % - Akzent4 4 2" xfId="64" xr:uid="{00000000-0005-0000-0000-000078000000}"/>
    <cellStyle name="20 % - Akzent4 4 2 2" xfId="641" xr:uid="{00000000-0005-0000-0000-000079000000}"/>
    <cellStyle name="20 % - Akzent4 4 2 3" xfId="642" xr:uid="{00000000-0005-0000-0000-00007A000000}"/>
    <cellStyle name="20 % - Akzent4 4 2 4" xfId="643" xr:uid="{00000000-0005-0000-0000-00007B000000}"/>
    <cellStyle name="20 % - Akzent4 4 3" xfId="65" xr:uid="{00000000-0005-0000-0000-00007C000000}"/>
    <cellStyle name="20 % - Akzent4 4 3 2" xfId="644" xr:uid="{00000000-0005-0000-0000-00007D000000}"/>
    <cellStyle name="20 % - Akzent4 4 4" xfId="645" xr:uid="{00000000-0005-0000-0000-00007E000000}"/>
    <cellStyle name="20 % - Akzent4 4 5" xfId="646" xr:uid="{00000000-0005-0000-0000-00007F000000}"/>
    <cellStyle name="20 % - Akzent4 5" xfId="66" xr:uid="{00000000-0005-0000-0000-000080000000}"/>
    <cellStyle name="20 % - Akzent4 5 2" xfId="647" xr:uid="{00000000-0005-0000-0000-000081000000}"/>
    <cellStyle name="20 % - Akzent4 5 3" xfId="648" xr:uid="{00000000-0005-0000-0000-000082000000}"/>
    <cellStyle name="20 % - Akzent4 5 4" xfId="649" xr:uid="{00000000-0005-0000-0000-000083000000}"/>
    <cellStyle name="20 % - Akzent4 6" xfId="67" xr:uid="{00000000-0005-0000-0000-000084000000}"/>
    <cellStyle name="20 % - Akzent4 6 2" xfId="650" xr:uid="{00000000-0005-0000-0000-000085000000}"/>
    <cellStyle name="20 % - Akzent4 7" xfId="68" xr:uid="{00000000-0005-0000-0000-000086000000}"/>
    <cellStyle name="20 % - Akzent4 7 2" xfId="651" xr:uid="{00000000-0005-0000-0000-000087000000}"/>
    <cellStyle name="20 % - Akzent5 2" xfId="69" xr:uid="{00000000-0005-0000-0000-000088000000}"/>
    <cellStyle name="20 % - Akzent5 2 2" xfId="70" xr:uid="{00000000-0005-0000-0000-000089000000}"/>
    <cellStyle name="20 % - Akzent5 2 2 2" xfId="71" xr:uid="{00000000-0005-0000-0000-00008A000000}"/>
    <cellStyle name="20 % - Akzent5 2 2 3" xfId="72" xr:uid="{00000000-0005-0000-0000-00008B000000}"/>
    <cellStyle name="20 % - Akzent5 2 3" xfId="73" xr:uid="{00000000-0005-0000-0000-00008C000000}"/>
    <cellStyle name="20 % - Akzent5 3" xfId="74" xr:uid="{00000000-0005-0000-0000-00008D000000}"/>
    <cellStyle name="20 % - Akzent5 3 2" xfId="75" xr:uid="{00000000-0005-0000-0000-00008E000000}"/>
    <cellStyle name="20 % - Akzent5 3 2 2" xfId="652" xr:uid="{00000000-0005-0000-0000-00008F000000}"/>
    <cellStyle name="20 % - Akzent5 3 2 3" xfId="653" xr:uid="{00000000-0005-0000-0000-000090000000}"/>
    <cellStyle name="20 % - Akzent5 3 2 4" xfId="654" xr:uid="{00000000-0005-0000-0000-000091000000}"/>
    <cellStyle name="20 % - Akzent5 3 3" xfId="76" xr:uid="{00000000-0005-0000-0000-000092000000}"/>
    <cellStyle name="20 % - Akzent5 3 3 2" xfId="655" xr:uid="{00000000-0005-0000-0000-000093000000}"/>
    <cellStyle name="20 % - Akzent5 3 4" xfId="656" xr:uid="{00000000-0005-0000-0000-000094000000}"/>
    <cellStyle name="20 % - Akzent5 3 5" xfId="657" xr:uid="{00000000-0005-0000-0000-000095000000}"/>
    <cellStyle name="20 % - Akzent5 4" xfId="77" xr:uid="{00000000-0005-0000-0000-000096000000}"/>
    <cellStyle name="20 % - Akzent5 4 2" xfId="78" xr:uid="{00000000-0005-0000-0000-000097000000}"/>
    <cellStyle name="20 % - Akzent5 4 2 2" xfId="658" xr:uid="{00000000-0005-0000-0000-000098000000}"/>
    <cellStyle name="20 % - Akzent5 4 2 3" xfId="659" xr:uid="{00000000-0005-0000-0000-000099000000}"/>
    <cellStyle name="20 % - Akzent5 4 2 4" xfId="660" xr:uid="{00000000-0005-0000-0000-00009A000000}"/>
    <cellStyle name="20 % - Akzent5 4 3" xfId="79" xr:uid="{00000000-0005-0000-0000-00009B000000}"/>
    <cellStyle name="20 % - Akzent5 4 3 2" xfId="661" xr:uid="{00000000-0005-0000-0000-00009C000000}"/>
    <cellStyle name="20 % - Akzent5 4 4" xfId="662" xr:uid="{00000000-0005-0000-0000-00009D000000}"/>
    <cellStyle name="20 % - Akzent5 4 5" xfId="663" xr:uid="{00000000-0005-0000-0000-00009E000000}"/>
    <cellStyle name="20 % - Akzent5 5" xfId="80" xr:uid="{00000000-0005-0000-0000-00009F000000}"/>
    <cellStyle name="20 % - Akzent5 5 2" xfId="664" xr:uid="{00000000-0005-0000-0000-0000A0000000}"/>
    <cellStyle name="20 % - Akzent5 5 3" xfId="665" xr:uid="{00000000-0005-0000-0000-0000A1000000}"/>
    <cellStyle name="20 % - Akzent5 5 4" xfId="666" xr:uid="{00000000-0005-0000-0000-0000A2000000}"/>
    <cellStyle name="20 % - Akzent5 6" xfId="81" xr:uid="{00000000-0005-0000-0000-0000A3000000}"/>
    <cellStyle name="20 % - Akzent5 6 2" xfId="667" xr:uid="{00000000-0005-0000-0000-0000A4000000}"/>
    <cellStyle name="20 % - Akzent5 7" xfId="82" xr:uid="{00000000-0005-0000-0000-0000A5000000}"/>
    <cellStyle name="20 % - Akzent5 7 2" xfId="668" xr:uid="{00000000-0005-0000-0000-0000A6000000}"/>
    <cellStyle name="20 % - Akzent6 2" xfId="83" xr:uid="{00000000-0005-0000-0000-0000A7000000}"/>
    <cellStyle name="20 % - Akzent6 3" xfId="84" xr:uid="{00000000-0005-0000-0000-0000A8000000}"/>
    <cellStyle name="20 % - Akzent6 3 2" xfId="85" xr:uid="{00000000-0005-0000-0000-0000A9000000}"/>
    <cellStyle name="20 % - Akzent6 3 2 2" xfId="669" xr:uid="{00000000-0005-0000-0000-0000AA000000}"/>
    <cellStyle name="20 % - Akzent6 3 2 3" xfId="670" xr:uid="{00000000-0005-0000-0000-0000AB000000}"/>
    <cellStyle name="20 % - Akzent6 3 2 4" xfId="671" xr:uid="{00000000-0005-0000-0000-0000AC000000}"/>
    <cellStyle name="20 % - Akzent6 3 3" xfId="86" xr:uid="{00000000-0005-0000-0000-0000AD000000}"/>
    <cellStyle name="20 % - Akzent6 3 3 2" xfId="672" xr:uid="{00000000-0005-0000-0000-0000AE000000}"/>
    <cellStyle name="20 % - Akzent6 3 4" xfId="673" xr:uid="{00000000-0005-0000-0000-0000AF000000}"/>
    <cellStyle name="20 % - Akzent6 3 5" xfId="674" xr:uid="{00000000-0005-0000-0000-0000B0000000}"/>
    <cellStyle name="20 % - Akzent6 4" xfId="87" xr:uid="{00000000-0005-0000-0000-0000B1000000}"/>
    <cellStyle name="20 % - Akzent6 4 2" xfId="88" xr:uid="{00000000-0005-0000-0000-0000B2000000}"/>
    <cellStyle name="20 % - Akzent6 4 2 2" xfId="675" xr:uid="{00000000-0005-0000-0000-0000B3000000}"/>
    <cellStyle name="20 % - Akzent6 4 2 3" xfId="676" xr:uid="{00000000-0005-0000-0000-0000B4000000}"/>
    <cellStyle name="20 % - Akzent6 4 2 4" xfId="677" xr:uid="{00000000-0005-0000-0000-0000B5000000}"/>
    <cellStyle name="20 % - Akzent6 4 3" xfId="89" xr:uid="{00000000-0005-0000-0000-0000B6000000}"/>
    <cellStyle name="20 % - Akzent6 4 3 2" xfId="678" xr:uid="{00000000-0005-0000-0000-0000B7000000}"/>
    <cellStyle name="20 % - Akzent6 4 4" xfId="679" xr:uid="{00000000-0005-0000-0000-0000B8000000}"/>
    <cellStyle name="20 % - Akzent6 4 5" xfId="680" xr:uid="{00000000-0005-0000-0000-0000B9000000}"/>
    <cellStyle name="20 % - Akzent6 5" xfId="90" xr:uid="{00000000-0005-0000-0000-0000BA000000}"/>
    <cellStyle name="20 % - Akzent6 5 2" xfId="681" xr:uid="{00000000-0005-0000-0000-0000BB000000}"/>
    <cellStyle name="20 % - Akzent6 5 3" xfId="682" xr:uid="{00000000-0005-0000-0000-0000BC000000}"/>
    <cellStyle name="20 % - Akzent6 5 4" xfId="683" xr:uid="{00000000-0005-0000-0000-0000BD000000}"/>
    <cellStyle name="20 % - Akzent6 6" xfId="91" xr:uid="{00000000-0005-0000-0000-0000BE000000}"/>
    <cellStyle name="20 % - Akzent6 6 2" xfId="684" xr:uid="{00000000-0005-0000-0000-0000BF000000}"/>
    <cellStyle name="20 % - Akzent6 7" xfId="92" xr:uid="{00000000-0005-0000-0000-0000C0000000}"/>
    <cellStyle name="20 % - Akzent6 7 2" xfId="685" xr:uid="{00000000-0005-0000-0000-0000C1000000}"/>
    <cellStyle name="40 % - Akzent1 2" xfId="93" xr:uid="{00000000-0005-0000-0000-0000C2000000}"/>
    <cellStyle name="40 % - Akzent1 2 2" xfId="94" xr:uid="{00000000-0005-0000-0000-0000C3000000}"/>
    <cellStyle name="40 % - Akzent1 2 3" xfId="95" xr:uid="{00000000-0005-0000-0000-0000C4000000}"/>
    <cellStyle name="40 % - Akzent1 3" xfId="96" xr:uid="{00000000-0005-0000-0000-0000C5000000}"/>
    <cellStyle name="40 % - Akzent1 3 2" xfId="97" xr:uid="{00000000-0005-0000-0000-0000C6000000}"/>
    <cellStyle name="40 % - Akzent1 3 2 2" xfId="686" xr:uid="{00000000-0005-0000-0000-0000C7000000}"/>
    <cellStyle name="40 % - Akzent1 3 2 3" xfId="687" xr:uid="{00000000-0005-0000-0000-0000C8000000}"/>
    <cellStyle name="40 % - Akzent1 3 2 4" xfId="688" xr:uid="{00000000-0005-0000-0000-0000C9000000}"/>
    <cellStyle name="40 % - Akzent1 3 3" xfId="98" xr:uid="{00000000-0005-0000-0000-0000CA000000}"/>
    <cellStyle name="40 % - Akzent1 3 3 2" xfId="689" xr:uid="{00000000-0005-0000-0000-0000CB000000}"/>
    <cellStyle name="40 % - Akzent1 3 4" xfId="690" xr:uid="{00000000-0005-0000-0000-0000CC000000}"/>
    <cellStyle name="40 % - Akzent1 3 5" xfId="691" xr:uid="{00000000-0005-0000-0000-0000CD000000}"/>
    <cellStyle name="40 % - Akzent1 4" xfId="99" xr:uid="{00000000-0005-0000-0000-0000CE000000}"/>
    <cellStyle name="40 % - Akzent1 4 2" xfId="100" xr:uid="{00000000-0005-0000-0000-0000CF000000}"/>
    <cellStyle name="40 % - Akzent1 4 2 2" xfId="692" xr:uid="{00000000-0005-0000-0000-0000D0000000}"/>
    <cellStyle name="40 % - Akzent1 4 2 3" xfId="693" xr:uid="{00000000-0005-0000-0000-0000D1000000}"/>
    <cellStyle name="40 % - Akzent1 4 2 4" xfId="694" xr:uid="{00000000-0005-0000-0000-0000D2000000}"/>
    <cellStyle name="40 % - Akzent1 4 3" xfId="101" xr:uid="{00000000-0005-0000-0000-0000D3000000}"/>
    <cellStyle name="40 % - Akzent1 4 3 2" xfId="695" xr:uid="{00000000-0005-0000-0000-0000D4000000}"/>
    <cellStyle name="40 % - Akzent1 4 4" xfId="696" xr:uid="{00000000-0005-0000-0000-0000D5000000}"/>
    <cellStyle name="40 % - Akzent1 4 5" xfId="697" xr:uid="{00000000-0005-0000-0000-0000D6000000}"/>
    <cellStyle name="40 % - Akzent1 5" xfId="102" xr:uid="{00000000-0005-0000-0000-0000D7000000}"/>
    <cellStyle name="40 % - Akzent1 5 2" xfId="698" xr:uid="{00000000-0005-0000-0000-0000D8000000}"/>
    <cellStyle name="40 % - Akzent1 5 3" xfId="699" xr:uid="{00000000-0005-0000-0000-0000D9000000}"/>
    <cellStyle name="40 % - Akzent1 5 4" xfId="700" xr:uid="{00000000-0005-0000-0000-0000DA000000}"/>
    <cellStyle name="40 % - Akzent1 6" xfId="103" xr:uid="{00000000-0005-0000-0000-0000DB000000}"/>
    <cellStyle name="40 % - Akzent1 6 2" xfId="701" xr:uid="{00000000-0005-0000-0000-0000DC000000}"/>
    <cellStyle name="40 % - Akzent1 7" xfId="104" xr:uid="{00000000-0005-0000-0000-0000DD000000}"/>
    <cellStyle name="40 % - Akzent1 7 2" xfId="702" xr:uid="{00000000-0005-0000-0000-0000DE000000}"/>
    <cellStyle name="40 % - Akzent2 2" xfId="105" xr:uid="{00000000-0005-0000-0000-0000DF000000}"/>
    <cellStyle name="40 % - Akzent2 3" xfId="106" xr:uid="{00000000-0005-0000-0000-0000E0000000}"/>
    <cellStyle name="40 % - Akzent2 3 2" xfId="107" xr:uid="{00000000-0005-0000-0000-0000E1000000}"/>
    <cellStyle name="40 % - Akzent2 3 2 2" xfId="703" xr:uid="{00000000-0005-0000-0000-0000E2000000}"/>
    <cellStyle name="40 % - Akzent2 3 2 3" xfId="704" xr:uid="{00000000-0005-0000-0000-0000E3000000}"/>
    <cellStyle name="40 % - Akzent2 3 2 4" xfId="705" xr:uid="{00000000-0005-0000-0000-0000E4000000}"/>
    <cellStyle name="40 % - Akzent2 3 3" xfId="108" xr:uid="{00000000-0005-0000-0000-0000E5000000}"/>
    <cellStyle name="40 % - Akzent2 3 3 2" xfId="706" xr:uid="{00000000-0005-0000-0000-0000E6000000}"/>
    <cellStyle name="40 % - Akzent2 3 4" xfId="707" xr:uid="{00000000-0005-0000-0000-0000E7000000}"/>
    <cellStyle name="40 % - Akzent2 3 5" xfId="708" xr:uid="{00000000-0005-0000-0000-0000E8000000}"/>
    <cellStyle name="40 % - Akzent2 4" xfId="109" xr:uid="{00000000-0005-0000-0000-0000E9000000}"/>
    <cellStyle name="40 % - Akzent2 4 2" xfId="110" xr:uid="{00000000-0005-0000-0000-0000EA000000}"/>
    <cellStyle name="40 % - Akzent2 4 2 2" xfId="709" xr:uid="{00000000-0005-0000-0000-0000EB000000}"/>
    <cellStyle name="40 % - Akzent2 4 2 3" xfId="710" xr:uid="{00000000-0005-0000-0000-0000EC000000}"/>
    <cellStyle name="40 % - Akzent2 4 2 4" xfId="711" xr:uid="{00000000-0005-0000-0000-0000ED000000}"/>
    <cellStyle name="40 % - Akzent2 4 3" xfId="111" xr:uid="{00000000-0005-0000-0000-0000EE000000}"/>
    <cellStyle name="40 % - Akzent2 4 3 2" xfId="712" xr:uid="{00000000-0005-0000-0000-0000EF000000}"/>
    <cellStyle name="40 % - Akzent2 4 4" xfId="713" xr:uid="{00000000-0005-0000-0000-0000F0000000}"/>
    <cellStyle name="40 % - Akzent2 4 5" xfId="714" xr:uid="{00000000-0005-0000-0000-0000F1000000}"/>
    <cellStyle name="40 % - Akzent2 5" xfId="112" xr:uid="{00000000-0005-0000-0000-0000F2000000}"/>
    <cellStyle name="40 % - Akzent2 5 2" xfId="715" xr:uid="{00000000-0005-0000-0000-0000F3000000}"/>
    <cellStyle name="40 % - Akzent2 5 3" xfId="716" xr:uid="{00000000-0005-0000-0000-0000F4000000}"/>
    <cellStyle name="40 % - Akzent2 5 4" xfId="717" xr:uid="{00000000-0005-0000-0000-0000F5000000}"/>
    <cellStyle name="40 % - Akzent2 6" xfId="113" xr:uid="{00000000-0005-0000-0000-0000F6000000}"/>
    <cellStyle name="40 % - Akzent2 6 2" xfId="718" xr:uid="{00000000-0005-0000-0000-0000F7000000}"/>
    <cellStyle name="40 % - Akzent2 7" xfId="114" xr:uid="{00000000-0005-0000-0000-0000F8000000}"/>
    <cellStyle name="40 % - Akzent2 7 2" xfId="719" xr:uid="{00000000-0005-0000-0000-0000F9000000}"/>
    <cellStyle name="40 % - Akzent3 2" xfId="115" xr:uid="{00000000-0005-0000-0000-0000FA000000}"/>
    <cellStyle name="40 % - Akzent3 2 2" xfId="116" xr:uid="{00000000-0005-0000-0000-0000FB000000}"/>
    <cellStyle name="40 % - Akzent3 2 3" xfId="117" xr:uid="{00000000-0005-0000-0000-0000FC000000}"/>
    <cellStyle name="40 % - Akzent3 2 3 2" xfId="118" xr:uid="{00000000-0005-0000-0000-0000FD000000}"/>
    <cellStyle name="40 % - Akzent3 2 3 2 2" xfId="119" xr:uid="{00000000-0005-0000-0000-0000FE000000}"/>
    <cellStyle name="40 % - Akzent3 2 3 2 3" xfId="120" xr:uid="{00000000-0005-0000-0000-0000FF000000}"/>
    <cellStyle name="40 % - Akzent3 2 3 3" xfId="121" xr:uid="{00000000-0005-0000-0000-000000010000}"/>
    <cellStyle name="40 % - Akzent3 2 4" xfId="122" xr:uid="{00000000-0005-0000-0000-000001010000}"/>
    <cellStyle name="40 % - Akzent3 3" xfId="123" xr:uid="{00000000-0005-0000-0000-000002010000}"/>
    <cellStyle name="40 % - Akzent3 3 2" xfId="124" xr:uid="{00000000-0005-0000-0000-000003010000}"/>
    <cellStyle name="40 % - Akzent3 3 2 2" xfId="720" xr:uid="{00000000-0005-0000-0000-000004010000}"/>
    <cellStyle name="40 % - Akzent3 3 2 3" xfId="721" xr:uid="{00000000-0005-0000-0000-000005010000}"/>
    <cellStyle name="40 % - Akzent3 3 2 4" xfId="722" xr:uid="{00000000-0005-0000-0000-000006010000}"/>
    <cellStyle name="40 % - Akzent3 3 3" xfId="125" xr:uid="{00000000-0005-0000-0000-000007010000}"/>
    <cellStyle name="40 % - Akzent3 3 3 2" xfId="723" xr:uid="{00000000-0005-0000-0000-000008010000}"/>
    <cellStyle name="40 % - Akzent3 3 4" xfId="724" xr:uid="{00000000-0005-0000-0000-000009010000}"/>
    <cellStyle name="40 % - Akzent3 3 5" xfId="725" xr:uid="{00000000-0005-0000-0000-00000A010000}"/>
    <cellStyle name="40 % - Akzent3 4" xfId="126" xr:uid="{00000000-0005-0000-0000-00000B010000}"/>
    <cellStyle name="40 % - Akzent3 4 2" xfId="127" xr:uid="{00000000-0005-0000-0000-00000C010000}"/>
    <cellStyle name="40 % - Akzent3 4 2 2" xfId="726" xr:uid="{00000000-0005-0000-0000-00000D010000}"/>
    <cellStyle name="40 % - Akzent3 4 2 3" xfId="727" xr:uid="{00000000-0005-0000-0000-00000E010000}"/>
    <cellStyle name="40 % - Akzent3 4 2 4" xfId="728" xr:uid="{00000000-0005-0000-0000-00000F010000}"/>
    <cellStyle name="40 % - Akzent3 4 3" xfId="128" xr:uid="{00000000-0005-0000-0000-000010010000}"/>
    <cellStyle name="40 % - Akzent3 4 3 2" xfId="729" xr:uid="{00000000-0005-0000-0000-000011010000}"/>
    <cellStyle name="40 % - Akzent3 4 4" xfId="730" xr:uid="{00000000-0005-0000-0000-000012010000}"/>
    <cellStyle name="40 % - Akzent3 4 5" xfId="731" xr:uid="{00000000-0005-0000-0000-000013010000}"/>
    <cellStyle name="40 % - Akzent3 5" xfId="129" xr:uid="{00000000-0005-0000-0000-000014010000}"/>
    <cellStyle name="40 % - Akzent3 5 2" xfId="732" xr:uid="{00000000-0005-0000-0000-000015010000}"/>
    <cellStyle name="40 % - Akzent3 5 3" xfId="733" xr:uid="{00000000-0005-0000-0000-000016010000}"/>
    <cellStyle name="40 % - Akzent3 5 4" xfId="734" xr:uid="{00000000-0005-0000-0000-000017010000}"/>
    <cellStyle name="40 % - Akzent3 6" xfId="130" xr:uid="{00000000-0005-0000-0000-000018010000}"/>
    <cellStyle name="40 % - Akzent3 6 2" xfId="735" xr:uid="{00000000-0005-0000-0000-000019010000}"/>
    <cellStyle name="40 % - Akzent3 7" xfId="131" xr:uid="{00000000-0005-0000-0000-00001A010000}"/>
    <cellStyle name="40 % - Akzent3 7 2" xfId="736" xr:uid="{00000000-0005-0000-0000-00001B010000}"/>
    <cellStyle name="40 % - Akzent4 2" xfId="132" xr:uid="{00000000-0005-0000-0000-00001C010000}"/>
    <cellStyle name="40 % - Akzent4 2 2" xfId="133" xr:uid="{00000000-0005-0000-0000-00001D010000}"/>
    <cellStyle name="40 % - Akzent4 2 2 2" xfId="134" xr:uid="{00000000-0005-0000-0000-00001E010000}"/>
    <cellStyle name="40 % - Akzent4 2 2 3" xfId="135" xr:uid="{00000000-0005-0000-0000-00001F010000}"/>
    <cellStyle name="40 % - Akzent4 2 3" xfId="136" xr:uid="{00000000-0005-0000-0000-000020010000}"/>
    <cellStyle name="40 % - Akzent4 3" xfId="137" xr:uid="{00000000-0005-0000-0000-000021010000}"/>
    <cellStyle name="40 % - Akzent4 3 2" xfId="138" xr:uid="{00000000-0005-0000-0000-000022010000}"/>
    <cellStyle name="40 % - Akzent4 3 2 2" xfId="737" xr:uid="{00000000-0005-0000-0000-000023010000}"/>
    <cellStyle name="40 % - Akzent4 3 2 3" xfId="738" xr:uid="{00000000-0005-0000-0000-000024010000}"/>
    <cellStyle name="40 % - Akzent4 3 2 4" xfId="739" xr:uid="{00000000-0005-0000-0000-000025010000}"/>
    <cellStyle name="40 % - Akzent4 3 3" xfId="139" xr:uid="{00000000-0005-0000-0000-000026010000}"/>
    <cellStyle name="40 % - Akzent4 3 3 2" xfId="740" xr:uid="{00000000-0005-0000-0000-000027010000}"/>
    <cellStyle name="40 % - Akzent4 3 4" xfId="741" xr:uid="{00000000-0005-0000-0000-000028010000}"/>
    <cellStyle name="40 % - Akzent4 3 5" xfId="742" xr:uid="{00000000-0005-0000-0000-000029010000}"/>
    <cellStyle name="40 % - Akzent4 4" xfId="140" xr:uid="{00000000-0005-0000-0000-00002A010000}"/>
    <cellStyle name="40 % - Akzent4 4 2" xfId="141" xr:uid="{00000000-0005-0000-0000-00002B010000}"/>
    <cellStyle name="40 % - Akzent4 4 2 2" xfId="743" xr:uid="{00000000-0005-0000-0000-00002C010000}"/>
    <cellStyle name="40 % - Akzent4 4 2 3" xfId="744" xr:uid="{00000000-0005-0000-0000-00002D010000}"/>
    <cellStyle name="40 % - Akzent4 4 2 4" xfId="745" xr:uid="{00000000-0005-0000-0000-00002E010000}"/>
    <cellStyle name="40 % - Akzent4 4 3" xfId="142" xr:uid="{00000000-0005-0000-0000-00002F010000}"/>
    <cellStyle name="40 % - Akzent4 4 3 2" xfId="746" xr:uid="{00000000-0005-0000-0000-000030010000}"/>
    <cellStyle name="40 % - Akzent4 4 4" xfId="747" xr:uid="{00000000-0005-0000-0000-000031010000}"/>
    <cellStyle name="40 % - Akzent4 4 5" xfId="748" xr:uid="{00000000-0005-0000-0000-000032010000}"/>
    <cellStyle name="40 % - Akzent4 5" xfId="143" xr:uid="{00000000-0005-0000-0000-000033010000}"/>
    <cellStyle name="40 % - Akzent4 5 2" xfId="749" xr:uid="{00000000-0005-0000-0000-000034010000}"/>
    <cellStyle name="40 % - Akzent4 5 3" xfId="750" xr:uid="{00000000-0005-0000-0000-000035010000}"/>
    <cellStyle name="40 % - Akzent4 5 4" xfId="751" xr:uid="{00000000-0005-0000-0000-000036010000}"/>
    <cellStyle name="40 % - Akzent4 6" xfId="144" xr:uid="{00000000-0005-0000-0000-000037010000}"/>
    <cellStyle name="40 % - Akzent4 6 2" xfId="752" xr:uid="{00000000-0005-0000-0000-000038010000}"/>
    <cellStyle name="40 % - Akzent4 7" xfId="145" xr:uid="{00000000-0005-0000-0000-000039010000}"/>
    <cellStyle name="40 % - Akzent4 7 2" xfId="753" xr:uid="{00000000-0005-0000-0000-00003A010000}"/>
    <cellStyle name="40 % - Akzent5 2" xfId="146" xr:uid="{00000000-0005-0000-0000-00003B010000}"/>
    <cellStyle name="40 % - Akzent5 2 2" xfId="147" xr:uid="{00000000-0005-0000-0000-00003C010000}"/>
    <cellStyle name="40 % - Akzent5 2 3" xfId="148" xr:uid="{00000000-0005-0000-0000-00003D010000}"/>
    <cellStyle name="40 % - Akzent5 3" xfId="149" xr:uid="{00000000-0005-0000-0000-00003E010000}"/>
    <cellStyle name="40 % - Akzent5 3 2" xfId="150" xr:uid="{00000000-0005-0000-0000-00003F010000}"/>
    <cellStyle name="40 % - Akzent5 3 2 2" xfId="754" xr:uid="{00000000-0005-0000-0000-000040010000}"/>
    <cellStyle name="40 % - Akzent5 3 2 3" xfId="755" xr:uid="{00000000-0005-0000-0000-000041010000}"/>
    <cellStyle name="40 % - Akzent5 3 2 4" xfId="756" xr:uid="{00000000-0005-0000-0000-000042010000}"/>
    <cellStyle name="40 % - Akzent5 3 3" xfId="151" xr:uid="{00000000-0005-0000-0000-000043010000}"/>
    <cellStyle name="40 % - Akzent5 3 3 2" xfId="757" xr:uid="{00000000-0005-0000-0000-000044010000}"/>
    <cellStyle name="40 % - Akzent5 3 4" xfId="758" xr:uid="{00000000-0005-0000-0000-000045010000}"/>
    <cellStyle name="40 % - Akzent5 3 5" xfId="759" xr:uid="{00000000-0005-0000-0000-000046010000}"/>
    <cellStyle name="40 % - Akzent5 4" xfId="152" xr:uid="{00000000-0005-0000-0000-000047010000}"/>
    <cellStyle name="40 % - Akzent5 4 2" xfId="153" xr:uid="{00000000-0005-0000-0000-000048010000}"/>
    <cellStyle name="40 % - Akzent5 4 2 2" xfId="760" xr:uid="{00000000-0005-0000-0000-000049010000}"/>
    <cellStyle name="40 % - Akzent5 4 2 3" xfId="761" xr:uid="{00000000-0005-0000-0000-00004A010000}"/>
    <cellStyle name="40 % - Akzent5 4 2 4" xfId="762" xr:uid="{00000000-0005-0000-0000-00004B010000}"/>
    <cellStyle name="40 % - Akzent5 4 3" xfId="154" xr:uid="{00000000-0005-0000-0000-00004C010000}"/>
    <cellStyle name="40 % - Akzent5 4 3 2" xfId="763" xr:uid="{00000000-0005-0000-0000-00004D010000}"/>
    <cellStyle name="40 % - Akzent5 4 4" xfId="764" xr:uid="{00000000-0005-0000-0000-00004E010000}"/>
    <cellStyle name="40 % - Akzent5 4 5" xfId="765" xr:uid="{00000000-0005-0000-0000-00004F010000}"/>
    <cellStyle name="40 % - Akzent5 5" xfId="155" xr:uid="{00000000-0005-0000-0000-000050010000}"/>
    <cellStyle name="40 % - Akzent5 5 2" xfId="766" xr:uid="{00000000-0005-0000-0000-000051010000}"/>
    <cellStyle name="40 % - Akzent5 5 3" xfId="767" xr:uid="{00000000-0005-0000-0000-000052010000}"/>
    <cellStyle name="40 % - Akzent5 5 4" xfId="768" xr:uid="{00000000-0005-0000-0000-000053010000}"/>
    <cellStyle name="40 % - Akzent5 6" xfId="156" xr:uid="{00000000-0005-0000-0000-000054010000}"/>
    <cellStyle name="40 % - Akzent5 6 2" xfId="769" xr:uid="{00000000-0005-0000-0000-000055010000}"/>
    <cellStyle name="40 % - Akzent5 7" xfId="157" xr:uid="{00000000-0005-0000-0000-000056010000}"/>
    <cellStyle name="40 % - Akzent5 7 2" xfId="770" xr:uid="{00000000-0005-0000-0000-000057010000}"/>
    <cellStyle name="40 % - Akzent6 2" xfId="158" xr:uid="{00000000-0005-0000-0000-000058010000}"/>
    <cellStyle name="40 % - Akzent6 2 2" xfId="159" xr:uid="{00000000-0005-0000-0000-000059010000}"/>
    <cellStyle name="40 % - Akzent6 2 2 2" xfId="160" xr:uid="{00000000-0005-0000-0000-00005A010000}"/>
    <cellStyle name="40 % - Akzent6 2 2 3" xfId="161" xr:uid="{00000000-0005-0000-0000-00005B010000}"/>
    <cellStyle name="40 % - Akzent6 2 3" xfId="162" xr:uid="{00000000-0005-0000-0000-00005C010000}"/>
    <cellStyle name="40 % - Akzent6 3" xfId="163" xr:uid="{00000000-0005-0000-0000-00005D010000}"/>
    <cellStyle name="40 % - Akzent6 3 2" xfId="164" xr:uid="{00000000-0005-0000-0000-00005E010000}"/>
    <cellStyle name="40 % - Akzent6 3 2 2" xfId="771" xr:uid="{00000000-0005-0000-0000-00005F010000}"/>
    <cellStyle name="40 % - Akzent6 3 2 3" xfId="772" xr:uid="{00000000-0005-0000-0000-000060010000}"/>
    <cellStyle name="40 % - Akzent6 3 2 4" xfId="773" xr:uid="{00000000-0005-0000-0000-000061010000}"/>
    <cellStyle name="40 % - Akzent6 3 3" xfId="165" xr:uid="{00000000-0005-0000-0000-000062010000}"/>
    <cellStyle name="40 % - Akzent6 3 3 2" xfId="774" xr:uid="{00000000-0005-0000-0000-000063010000}"/>
    <cellStyle name="40 % - Akzent6 3 4" xfId="775" xr:uid="{00000000-0005-0000-0000-000064010000}"/>
    <cellStyle name="40 % - Akzent6 3 5" xfId="776" xr:uid="{00000000-0005-0000-0000-000065010000}"/>
    <cellStyle name="40 % - Akzent6 4" xfId="166" xr:uid="{00000000-0005-0000-0000-000066010000}"/>
    <cellStyle name="40 % - Akzent6 4 2" xfId="167" xr:uid="{00000000-0005-0000-0000-000067010000}"/>
    <cellStyle name="40 % - Akzent6 4 2 2" xfId="777" xr:uid="{00000000-0005-0000-0000-000068010000}"/>
    <cellStyle name="40 % - Akzent6 4 2 3" xfId="778" xr:uid="{00000000-0005-0000-0000-000069010000}"/>
    <cellStyle name="40 % - Akzent6 4 2 4" xfId="779" xr:uid="{00000000-0005-0000-0000-00006A010000}"/>
    <cellStyle name="40 % - Akzent6 4 3" xfId="168" xr:uid="{00000000-0005-0000-0000-00006B010000}"/>
    <cellStyle name="40 % - Akzent6 4 3 2" xfId="780" xr:uid="{00000000-0005-0000-0000-00006C010000}"/>
    <cellStyle name="40 % - Akzent6 4 4" xfId="781" xr:uid="{00000000-0005-0000-0000-00006D010000}"/>
    <cellStyle name="40 % - Akzent6 4 5" xfId="782" xr:uid="{00000000-0005-0000-0000-00006E010000}"/>
    <cellStyle name="40 % - Akzent6 5" xfId="169" xr:uid="{00000000-0005-0000-0000-00006F010000}"/>
    <cellStyle name="40 % - Akzent6 5 2" xfId="783" xr:uid="{00000000-0005-0000-0000-000070010000}"/>
    <cellStyle name="40 % - Akzent6 5 3" xfId="784" xr:uid="{00000000-0005-0000-0000-000071010000}"/>
    <cellStyle name="40 % - Akzent6 5 4" xfId="785" xr:uid="{00000000-0005-0000-0000-000072010000}"/>
    <cellStyle name="40 % - Akzent6 6" xfId="170" xr:uid="{00000000-0005-0000-0000-000073010000}"/>
    <cellStyle name="40 % - Akzent6 6 2" xfId="786" xr:uid="{00000000-0005-0000-0000-000074010000}"/>
    <cellStyle name="40 % - Akzent6 7" xfId="171" xr:uid="{00000000-0005-0000-0000-000075010000}"/>
    <cellStyle name="40 % - Akzent6 7 2" xfId="787" xr:uid="{00000000-0005-0000-0000-000076010000}"/>
    <cellStyle name="60 % - Akzent1 2" xfId="172" xr:uid="{00000000-0005-0000-0000-000077010000}"/>
    <cellStyle name="60 % - Akzent1 2 2" xfId="173" xr:uid="{00000000-0005-0000-0000-000078010000}"/>
    <cellStyle name="60 % - Akzent1 2 2 2" xfId="174" xr:uid="{00000000-0005-0000-0000-000079010000}"/>
    <cellStyle name="60 % - Akzent1 2 2 3" xfId="175" xr:uid="{00000000-0005-0000-0000-00007A010000}"/>
    <cellStyle name="60 % - Akzent1 2 3" xfId="176" xr:uid="{00000000-0005-0000-0000-00007B010000}"/>
    <cellStyle name="60 % - Akzent1 3" xfId="177" xr:uid="{00000000-0005-0000-0000-00007C010000}"/>
    <cellStyle name="60 % - Akzent1 4" xfId="178" xr:uid="{00000000-0005-0000-0000-00007D010000}"/>
    <cellStyle name="60 % - Akzent1 5" xfId="179" xr:uid="{00000000-0005-0000-0000-00007E010000}"/>
    <cellStyle name="60 % - Akzent1 6" xfId="180" xr:uid="{00000000-0005-0000-0000-00007F010000}"/>
    <cellStyle name="60 % - Akzent2 2" xfId="181" xr:uid="{00000000-0005-0000-0000-000080010000}"/>
    <cellStyle name="60 % - Akzent2 3" xfId="182" xr:uid="{00000000-0005-0000-0000-000081010000}"/>
    <cellStyle name="60 % - Akzent2 4" xfId="183" xr:uid="{00000000-0005-0000-0000-000082010000}"/>
    <cellStyle name="60 % - Akzent2 5" xfId="184" xr:uid="{00000000-0005-0000-0000-000083010000}"/>
    <cellStyle name="60 % - Akzent2 6" xfId="185" xr:uid="{00000000-0005-0000-0000-000084010000}"/>
    <cellStyle name="60 % - Akzent3 2" xfId="186" xr:uid="{00000000-0005-0000-0000-000085010000}"/>
    <cellStyle name="60 % - Akzent3 3" xfId="187" xr:uid="{00000000-0005-0000-0000-000086010000}"/>
    <cellStyle name="60 % - Akzent3 4" xfId="188" xr:uid="{00000000-0005-0000-0000-000087010000}"/>
    <cellStyle name="60 % - Akzent3 5" xfId="189" xr:uid="{00000000-0005-0000-0000-000088010000}"/>
    <cellStyle name="60 % - Akzent3 6" xfId="190" xr:uid="{00000000-0005-0000-0000-000089010000}"/>
    <cellStyle name="60 % - Akzent4 2" xfId="191" xr:uid="{00000000-0005-0000-0000-00008A010000}"/>
    <cellStyle name="60 % - Akzent4 2 2" xfId="192" xr:uid="{00000000-0005-0000-0000-00008B010000}"/>
    <cellStyle name="60 % - Akzent4 2 3" xfId="193" xr:uid="{00000000-0005-0000-0000-00008C010000}"/>
    <cellStyle name="60 % - Akzent4 2 3 2" xfId="194" xr:uid="{00000000-0005-0000-0000-00008D010000}"/>
    <cellStyle name="60 % - Akzent4 2 3 2 2" xfId="195" xr:uid="{00000000-0005-0000-0000-00008E010000}"/>
    <cellStyle name="60 % - Akzent4 2 3 2 3" xfId="196" xr:uid="{00000000-0005-0000-0000-00008F010000}"/>
    <cellStyle name="60 % - Akzent4 2 3 3" xfId="197" xr:uid="{00000000-0005-0000-0000-000090010000}"/>
    <cellStyle name="60 % - Akzent4 2 4" xfId="198" xr:uid="{00000000-0005-0000-0000-000091010000}"/>
    <cellStyle name="60 % - Akzent4 3" xfId="199" xr:uid="{00000000-0005-0000-0000-000092010000}"/>
    <cellStyle name="60 % - Akzent4 4" xfId="200" xr:uid="{00000000-0005-0000-0000-000093010000}"/>
    <cellStyle name="60 % - Akzent4 5" xfId="201" xr:uid="{00000000-0005-0000-0000-000094010000}"/>
    <cellStyle name="60 % - Akzent4 6" xfId="202" xr:uid="{00000000-0005-0000-0000-000095010000}"/>
    <cellStyle name="60 % - Akzent5 2" xfId="203" xr:uid="{00000000-0005-0000-0000-000096010000}"/>
    <cellStyle name="60 % - Akzent5 2 2" xfId="204" xr:uid="{00000000-0005-0000-0000-000097010000}"/>
    <cellStyle name="60 % - Akzent5 2 2 2" xfId="205" xr:uid="{00000000-0005-0000-0000-000098010000}"/>
    <cellStyle name="60 % - Akzent5 2 2 3" xfId="206" xr:uid="{00000000-0005-0000-0000-000099010000}"/>
    <cellStyle name="60 % - Akzent5 2 3" xfId="207" xr:uid="{00000000-0005-0000-0000-00009A010000}"/>
    <cellStyle name="60 % - Akzent5 3" xfId="208" xr:uid="{00000000-0005-0000-0000-00009B010000}"/>
    <cellStyle name="60 % - Akzent5 4" xfId="209" xr:uid="{00000000-0005-0000-0000-00009C010000}"/>
    <cellStyle name="60 % - Akzent5 5" xfId="210" xr:uid="{00000000-0005-0000-0000-00009D010000}"/>
    <cellStyle name="60 % - Akzent5 6" xfId="211" xr:uid="{00000000-0005-0000-0000-00009E010000}"/>
    <cellStyle name="60 % - Akzent6 2" xfId="212" xr:uid="{00000000-0005-0000-0000-00009F010000}"/>
    <cellStyle name="60 % - Akzent6 2 2" xfId="213" xr:uid="{00000000-0005-0000-0000-0000A0010000}"/>
    <cellStyle name="60 % - Akzent6 2 3" xfId="214" xr:uid="{00000000-0005-0000-0000-0000A1010000}"/>
    <cellStyle name="60 % - Akzent6 2 3 2" xfId="215" xr:uid="{00000000-0005-0000-0000-0000A2010000}"/>
    <cellStyle name="60 % - Akzent6 2 3 2 2" xfId="216" xr:uid="{00000000-0005-0000-0000-0000A3010000}"/>
    <cellStyle name="60 % - Akzent6 2 3 2 3" xfId="217" xr:uid="{00000000-0005-0000-0000-0000A4010000}"/>
    <cellStyle name="60 % - Akzent6 2 3 3" xfId="218" xr:uid="{00000000-0005-0000-0000-0000A5010000}"/>
    <cellStyle name="60 % - Akzent6 2 4" xfId="219" xr:uid="{00000000-0005-0000-0000-0000A6010000}"/>
    <cellStyle name="60 % - Akzent6 3" xfId="220" xr:uid="{00000000-0005-0000-0000-0000A7010000}"/>
    <cellStyle name="60 % - Akzent6 4" xfId="221" xr:uid="{00000000-0005-0000-0000-0000A8010000}"/>
    <cellStyle name="60 % - Akzent6 5" xfId="222" xr:uid="{00000000-0005-0000-0000-0000A9010000}"/>
    <cellStyle name="60 % - Akzent6 6" xfId="223" xr:uid="{00000000-0005-0000-0000-0000AA010000}"/>
    <cellStyle name="Accent1" xfId="224" xr:uid="{00000000-0005-0000-0000-0000AB010000}"/>
    <cellStyle name="Accent1 2" xfId="225" xr:uid="{00000000-0005-0000-0000-0000AC010000}"/>
    <cellStyle name="Accent1 3" xfId="226" xr:uid="{00000000-0005-0000-0000-0000AD010000}"/>
    <cellStyle name="Accent1 3 2" xfId="227" xr:uid="{00000000-0005-0000-0000-0000AE010000}"/>
    <cellStyle name="Accent1 3 3" xfId="228" xr:uid="{00000000-0005-0000-0000-0000AF010000}"/>
    <cellStyle name="Accent1 4" xfId="229" xr:uid="{00000000-0005-0000-0000-0000B0010000}"/>
    <cellStyle name="Accent1 4 2" xfId="789" xr:uid="{00000000-0005-0000-0000-0000B1010000}"/>
    <cellStyle name="Accent1 4 3" xfId="788" xr:uid="{00000000-0005-0000-0000-0000B2010000}"/>
    <cellStyle name="Accent1 5" xfId="230" xr:uid="{00000000-0005-0000-0000-0000B3010000}"/>
    <cellStyle name="Accent2" xfId="231" xr:uid="{00000000-0005-0000-0000-0000B4010000}"/>
    <cellStyle name="Accent2 2" xfId="232" xr:uid="{00000000-0005-0000-0000-0000B5010000}"/>
    <cellStyle name="Accent2 3" xfId="233" xr:uid="{00000000-0005-0000-0000-0000B6010000}"/>
    <cellStyle name="Accent2 4" xfId="234" xr:uid="{00000000-0005-0000-0000-0000B7010000}"/>
    <cellStyle name="Accent3" xfId="252" xr:uid="{00000000-0005-0000-0000-0000B8010000}"/>
    <cellStyle name="Accent3 2" xfId="235" xr:uid="{00000000-0005-0000-0000-0000B9010000}"/>
    <cellStyle name="Accent3 3" xfId="236" xr:uid="{00000000-0005-0000-0000-0000BA010000}"/>
    <cellStyle name="Accent4" xfId="237" xr:uid="{00000000-0005-0000-0000-0000BB010000}"/>
    <cellStyle name="Accent4 2" xfId="238" xr:uid="{00000000-0005-0000-0000-0000BC010000}"/>
    <cellStyle name="Accent4 3" xfId="239" xr:uid="{00000000-0005-0000-0000-0000BD010000}"/>
    <cellStyle name="Accent4 3 2" xfId="240" xr:uid="{00000000-0005-0000-0000-0000BE010000}"/>
    <cellStyle name="Accent4 3 3" xfId="241" xr:uid="{00000000-0005-0000-0000-0000BF010000}"/>
    <cellStyle name="Accent4 4" xfId="242" xr:uid="{00000000-0005-0000-0000-0000C0010000}"/>
    <cellStyle name="Accent4 4 2" xfId="791" xr:uid="{00000000-0005-0000-0000-0000C1010000}"/>
    <cellStyle name="Accent4 4 3" xfId="790" xr:uid="{00000000-0005-0000-0000-0000C2010000}"/>
    <cellStyle name="Accent4 5" xfId="243" xr:uid="{00000000-0005-0000-0000-0000C3010000}"/>
    <cellStyle name="Accent5" xfId="257" xr:uid="{00000000-0005-0000-0000-0000C4010000}"/>
    <cellStyle name="Accent5 2" xfId="244" xr:uid="{00000000-0005-0000-0000-0000C5010000}"/>
    <cellStyle name="Accent5 3" xfId="245" xr:uid="{00000000-0005-0000-0000-0000C6010000}"/>
    <cellStyle name="Accent6" xfId="260" xr:uid="{00000000-0005-0000-0000-0000C7010000}"/>
    <cellStyle name="Accent6 2" xfId="246" xr:uid="{00000000-0005-0000-0000-0000C8010000}"/>
    <cellStyle name="Accent6 3" xfId="247" xr:uid="{00000000-0005-0000-0000-0000C9010000}"/>
    <cellStyle name="Akzent1 2" xfId="248" xr:uid="{00000000-0005-0000-0000-0000CA010000}"/>
    <cellStyle name="Akzent1 3" xfId="249" xr:uid="{00000000-0005-0000-0000-0000CB010000}"/>
    <cellStyle name="Akzent1 4" xfId="792" xr:uid="{00000000-0005-0000-0000-0000CC010000}"/>
    <cellStyle name="Akzent1 5" xfId="793" xr:uid="{00000000-0005-0000-0000-0000CD010000}"/>
    <cellStyle name="Akzent2 2" xfId="250" xr:uid="{00000000-0005-0000-0000-0000CE010000}"/>
    <cellStyle name="Akzent2 3" xfId="251" xr:uid="{00000000-0005-0000-0000-0000CF010000}"/>
    <cellStyle name="Akzent2 4" xfId="794" xr:uid="{00000000-0005-0000-0000-0000D0010000}"/>
    <cellStyle name="Akzent2 5" xfId="795" xr:uid="{00000000-0005-0000-0000-0000D1010000}"/>
    <cellStyle name="Akzent3 2" xfId="253" xr:uid="{00000000-0005-0000-0000-0000D2010000}"/>
    <cellStyle name="Akzent3 3" xfId="254" xr:uid="{00000000-0005-0000-0000-0000D3010000}"/>
    <cellStyle name="Akzent3 4" xfId="796" xr:uid="{00000000-0005-0000-0000-0000D4010000}"/>
    <cellStyle name="Akzent4 2" xfId="255" xr:uid="{00000000-0005-0000-0000-0000D5010000}"/>
    <cellStyle name="Akzent4 3" xfId="256" xr:uid="{00000000-0005-0000-0000-0000D6010000}"/>
    <cellStyle name="Akzent4 4" xfId="797" xr:uid="{00000000-0005-0000-0000-0000D7010000}"/>
    <cellStyle name="Akzent4 5" xfId="798" xr:uid="{00000000-0005-0000-0000-0000D8010000}"/>
    <cellStyle name="Akzent5 2" xfId="258" xr:uid="{00000000-0005-0000-0000-0000D9010000}"/>
    <cellStyle name="Akzent5 3" xfId="259" xr:uid="{00000000-0005-0000-0000-0000DA010000}"/>
    <cellStyle name="Akzent5 4" xfId="799" xr:uid="{00000000-0005-0000-0000-0000DB010000}"/>
    <cellStyle name="Akzent6 2" xfId="261" xr:uid="{00000000-0005-0000-0000-0000DC010000}"/>
    <cellStyle name="Akzent6 3" xfId="262" xr:uid="{00000000-0005-0000-0000-0000DD010000}"/>
    <cellStyle name="Akzent6 4" xfId="800" xr:uid="{00000000-0005-0000-0000-0000DE010000}"/>
    <cellStyle name="Ausgabe 2" xfId="263" xr:uid="{00000000-0005-0000-0000-0000DF010000}"/>
    <cellStyle name="Ausgabe 2 2" xfId="264" xr:uid="{00000000-0005-0000-0000-0000E0010000}"/>
    <cellStyle name="Ausgabe 2 2 2" xfId="265" xr:uid="{00000000-0005-0000-0000-0000E1010000}"/>
    <cellStyle name="Ausgabe 2 2 3" xfId="266" xr:uid="{00000000-0005-0000-0000-0000E2010000}"/>
    <cellStyle name="Ausgabe 2 2 3 2" xfId="804" xr:uid="{00000000-0005-0000-0000-0000E3010000}"/>
    <cellStyle name="Ausgabe 2 2 3 3" xfId="805" xr:uid="{00000000-0005-0000-0000-0000E4010000}"/>
    <cellStyle name="Ausgabe 2 2 3 4" xfId="803" xr:uid="{00000000-0005-0000-0000-0000E5010000}"/>
    <cellStyle name="Ausgabe 2 2 4" xfId="802" xr:uid="{00000000-0005-0000-0000-0000E6010000}"/>
    <cellStyle name="Ausgabe 2 3" xfId="267" xr:uid="{00000000-0005-0000-0000-0000E7010000}"/>
    <cellStyle name="Ausgabe 2 3 2" xfId="268" xr:uid="{00000000-0005-0000-0000-0000E8010000}"/>
    <cellStyle name="Ausgabe 2 3 2 2" xfId="269" xr:uid="{00000000-0005-0000-0000-0000E9010000}"/>
    <cellStyle name="Ausgabe 2 3 2 3" xfId="270" xr:uid="{00000000-0005-0000-0000-0000EA010000}"/>
    <cellStyle name="Ausgabe 2 3 3" xfId="271" xr:uid="{00000000-0005-0000-0000-0000EB010000}"/>
    <cellStyle name="Ausgabe 2 3 3 2" xfId="807" xr:uid="{00000000-0005-0000-0000-0000EC010000}"/>
    <cellStyle name="Ausgabe 2 3 3 3" xfId="808" xr:uid="{00000000-0005-0000-0000-0000ED010000}"/>
    <cellStyle name="Ausgabe 2 3 3 4" xfId="806" xr:uid="{00000000-0005-0000-0000-0000EE010000}"/>
    <cellStyle name="Ausgabe 2 4" xfId="272" xr:uid="{00000000-0005-0000-0000-0000EF010000}"/>
    <cellStyle name="Ausgabe 2 5" xfId="273" xr:uid="{00000000-0005-0000-0000-0000F0010000}"/>
    <cellStyle name="Ausgabe 2 5 2" xfId="810" xr:uid="{00000000-0005-0000-0000-0000F1010000}"/>
    <cellStyle name="Ausgabe 2 5 3" xfId="811" xr:uid="{00000000-0005-0000-0000-0000F2010000}"/>
    <cellStyle name="Ausgabe 2 5 4" xfId="809" xr:uid="{00000000-0005-0000-0000-0000F3010000}"/>
    <cellStyle name="Ausgabe 2 6" xfId="801" xr:uid="{00000000-0005-0000-0000-0000F4010000}"/>
    <cellStyle name="Ausgabe 3" xfId="274" xr:uid="{00000000-0005-0000-0000-0000F5010000}"/>
    <cellStyle name="Ausgabe 3 2" xfId="275" xr:uid="{00000000-0005-0000-0000-0000F6010000}"/>
    <cellStyle name="Ausgabe 3 3" xfId="276" xr:uid="{00000000-0005-0000-0000-0000F7010000}"/>
    <cellStyle name="Ausgabe 3 3 2" xfId="814" xr:uid="{00000000-0005-0000-0000-0000F8010000}"/>
    <cellStyle name="Ausgabe 3 3 3" xfId="815" xr:uid="{00000000-0005-0000-0000-0000F9010000}"/>
    <cellStyle name="Ausgabe 3 3 4" xfId="813" xr:uid="{00000000-0005-0000-0000-0000FA010000}"/>
    <cellStyle name="Ausgabe 3 4" xfId="812" xr:uid="{00000000-0005-0000-0000-0000FB010000}"/>
    <cellStyle name="Ausgabe 4" xfId="277" xr:uid="{00000000-0005-0000-0000-0000FC010000}"/>
    <cellStyle name="Ausgabe 5" xfId="278" xr:uid="{00000000-0005-0000-0000-0000FD010000}"/>
    <cellStyle name="Ausgabe 6" xfId="279" xr:uid="{00000000-0005-0000-0000-0000FE010000}"/>
    <cellStyle name="Ausgabe 7" xfId="280" xr:uid="{00000000-0005-0000-0000-0000FF010000}"/>
    <cellStyle name="Ausgabe 7 2" xfId="281" xr:uid="{00000000-0005-0000-0000-000000020000}"/>
    <cellStyle name="Ausgabe 7 3" xfId="282" xr:uid="{00000000-0005-0000-0000-000001020000}"/>
    <cellStyle name="Ausgabe 7 3 2" xfId="283" xr:uid="{00000000-0005-0000-0000-000002020000}"/>
    <cellStyle name="Ausgabe 7 3 3" xfId="284" xr:uid="{00000000-0005-0000-0000-000003020000}"/>
    <cellStyle name="Ausgabe 7 3 4" xfId="817" xr:uid="{00000000-0005-0000-0000-000004020000}"/>
    <cellStyle name="Ausgabe 7 3 5" xfId="816" xr:uid="{00000000-0005-0000-0000-000005020000}"/>
    <cellStyle name="Ausgabe 7 4" xfId="285" xr:uid="{00000000-0005-0000-0000-000006020000}"/>
    <cellStyle name="Ausgabe 8" xfId="286" xr:uid="{00000000-0005-0000-0000-000007020000}"/>
    <cellStyle name="Ausgabe 8 2" xfId="287" xr:uid="{00000000-0005-0000-0000-000008020000}"/>
    <cellStyle name="Ausgabe 8 3" xfId="288" xr:uid="{00000000-0005-0000-0000-000009020000}"/>
    <cellStyle name="Bad" xfId="513" xr:uid="{00000000-0005-0000-0000-00000A020000}"/>
    <cellStyle name="Bad 2" xfId="289" xr:uid="{00000000-0005-0000-0000-00000B020000}"/>
    <cellStyle name="Bad 2 2" xfId="818" xr:uid="{00000000-0005-0000-0000-00000C020000}"/>
    <cellStyle name="Bad 3" xfId="290" xr:uid="{00000000-0005-0000-0000-00000D020000}"/>
    <cellStyle name="Berechnung 2" xfId="291" xr:uid="{00000000-0005-0000-0000-00000E020000}"/>
    <cellStyle name="Berechnung 2 2" xfId="292" xr:uid="{00000000-0005-0000-0000-00000F020000}"/>
    <cellStyle name="Berechnung 2 3" xfId="293" xr:uid="{00000000-0005-0000-0000-000010020000}"/>
    <cellStyle name="Berechnung 2 3 2" xfId="294" xr:uid="{00000000-0005-0000-0000-000011020000}"/>
    <cellStyle name="Berechnung 2 3 2 2" xfId="295" xr:uid="{00000000-0005-0000-0000-000012020000}"/>
    <cellStyle name="Berechnung 2 3 2 3" xfId="296" xr:uid="{00000000-0005-0000-0000-000013020000}"/>
    <cellStyle name="Berechnung 2 3 3" xfId="297" xr:uid="{00000000-0005-0000-0000-000014020000}"/>
    <cellStyle name="Berechnung 2 4" xfId="298" xr:uid="{00000000-0005-0000-0000-000015020000}"/>
    <cellStyle name="Berechnung 3" xfId="299" xr:uid="{00000000-0005-0000-0000-000016020000}"/>
    <cellStyle name="Berechnung 4" xfId="300" xr:uid="{00000000-0005-0000-0000-000017020000}"/>
    <cellStyle name="Berechnung 5" xfId="301" xr:uid="{00000000-0005-0000-0000-000018020000}"/>
    <cellStyle name="Berechnung 6" xfId="302" xr:uid="{00000000-0005-0000-0000-000019020000}"/>
    <cellStyle name="Berechnung 7" xfId="303" xr:uid="{00000000-0005-0000-0000-00001A020000}"/>
    <cellStyle name="Berechnung 7 2" xfId="304" xr:uid="{00000000-0005-0000-0000-00001B020000}"/>
    <cellStyle name="Berechnung 7 3" xfId="305" xr:uid="{00000000-0005-0000-0000-00001C020000}"/>
    <cellStyle name="Berechnung 8" xfId="306" xr:uid="{00000000-0005-0000-0000-00001D020000}"/>
    <cellStyle name="Calculation 2" xfId="307" xr:uid="{00000000-0005-0000-0000-00001E020000}"/>
    <cellStyle name="Check Cell" xfId="577" xr:uid="{00000000-0005-0000-0000-00001F020000}"/>
    <cellStyle name="Check Cell 2" xfId="308" xr:uid="{00000000-0005-0000-0000-000020020000}"/>
    <cellStyle name="Check Cell 2 2" xfId="819" xr:uid="{00000000-0005-0000-0000-000021020000}"/>
    <cellStyle name="Check Cell 3" xfId="309" xr:uid="{00000000-0005-0000-0000-000022020000}"/>
    <cellStyle name="Check Cell 3 2" xfId="821" xr:uid="{00000000-0005-0000-0000-000023020000}"/>
    <cellStyle name="Check Cell 3 3" xfId="820" xr:uid="{00000000-0005-0000-0000-000024020000}"/>
    <cellStyle name="Check Cell 4" xfId="310" xr:uid="{00000000-0005-0000-0000-000025020000}"/>
    <cellStyle name="Check Cell 4 2" xfId="823" xr:uid="{00000000-0005-0000-0000-000026020000}"/>
    <cellStyle name="Check Cell 4 3" xfId="822" xr:uid="{00000000-0005-0000-0000-000027020000}"/>
    <cellStyle name="Check Cell 5" xfId="824" xr:uid="{00000000-0005-0000-0000-000028020000}"/>
    <cellStyle name="Eingabe 2" xfId="311" xr:uid="{00000000-0005-0000-0000-000029020000}"/>
    <cellStyle name="Eingabe 3" xfId="312" xr:uid="{00000000-0005-0000-0000-00002A020000}"/>
    <cellStyle name="Eingabe 4" xfId="313" xr:uid="{00000000-0005-0000-0000-00002B020000}"/>
    <cellStyle name="Eingabe 5" xfId="314" xr:uid="{00000000-0005-0000-0000-00002C020000}"/>
    <cellStyle name="Eingabe 6" xfId="315" xr:uid="{00000000-0005-0000-0000-00002D020000}"/>
    <cellStyle name="Eingabe 7" xfId="316" xr:uid="{00000000-0005-0000-0000-00002E020000}"/>
    <cellStyle name="Ergebnis 2" xfId="317" xr:uid="{00000000-0005-0000-0000-00002F020000}"/>
    <cellStyle name="Ergebnis 2 2" xfId="318" xr:uid="{00000000-0005-0000-0000-000030020000}"/>
    <cellStyle name="Ergebnis 2 2 2" xfId="319" xr:uid="{00000000-0005-0000-0000-000031020000}"/>
    <cellStyle name="Ergebnis 2 3" xfId="320" xr:uid="{00000000-0005-0000-0000-000032020000}"/>
    <cellStyle name="Ergebnis 2 4" xfId="321" xr:uid="{00000000-0005-0000-0000-000033020000}"/>
    <cellStyle name="Ergebnis 2 4 2" xfId="322" xr:uid="{00000000-0005-0000-0000-000034020000}"/>
    <cellStyle name="Ergebnis 2 4 2 2" xfId="323" xr:uid="{00000000-0005-0000-0000-000035020000}"/>
    <cellStyle name="Ergebnis 2 4 2 3" xfId="324" xr:uid="{00000000-0005-0000-0000-000036020000}"/>
    <cellStyle name="Ergebnis 2 4 3" xfId="325" xr:uid="{00000000-0005-0000-0000-000037020000}"/>
    <cellStyle name="Ergebnis 2 5" xfId="326" xr:uid="{00000000-0005-0000-0000-000038020000}"/>
    <cellStyle name="Ergebnis 3" xfId="327" xr:uid="{00000000-0005-0000-0000-000039020000}"/>
    <cellStyle name="Ergebnis 3 2" xfId="328" xr:uid="{00000000-0005-0000-0000-00003A020000}"/>
    <cellStyle name="Ergebnis 4" xfId="329" xr:uid="{00000000-0005-0000-0000-00003B020000}"/>
    <cellStyle name="Ergebnis 4 2" xfId="330" xr:uid="{00000000-0005-0000-0000-00003C020000}"/>
    <cellStyle name="Ergebnis 5" xfId="331" xr:uid="{00000000-0005-0000-0000-00003D020000}"/>
    <cellStyle name="Ergebnis 6" xfId="332" xr:uid="{00000000-0005-0000-0000-00003E020000}"/>
    <cellStyle name="Ergebnis 7" xfId="333" xr:uid="{00000000-0005-0000-0000-00003F020000}"/>
    <cellStyle name="Ergebnis 8" xfId="334" xr:uid="{00000000-0005-0000-0000-000040020000}"/>
    <cellStyle name="Ergebnis 8 2" xfId="335" xr:uid="{00000000-0005-0000-0000-000041020000}"/>
    <cellStyle name="Ergebnis 8 3" xfId="336" xr:uid="{00000000-0005-0000-0000-000042020000}"/>
    <cellStyle name="Ergebnis 9" xfId="337" xr:uid="{00000000-0005-0000-0000-000043020000}"/>
    <cellStyle name="Erklärender Text 2" xfId="338" xr:uid="{00000000-0005-0000-0000-000044020000}"/>
    <cellStyle name="Erklärender Text 3" xfId="339" xr:uid="{00000000-0005-0000-0000-000045020000}"/>
    <cellStyle name="Erklärender Text 4" xfId="340" xr:uid="{00000000-0005-0000-0000-000046020000}"/>
    <cellStyle name="Erklärender Text 5" xfId="341" xr:uid="{00000000-0005-0000-0000-000047020000}"/>
    <cellStyle name="Erklärender Text 6" xfId="342" xr:uid="{00000000-0005-0000-0000-000048020000}"/>
    <cellStyle name="Good" xfId="345" xr:uid="{00000000-0005-0000-0000-000049020000}"/>
    <cellStyle name="Good 2" xfId="343" xr:uid="{00000000-0005-0000-0000-00004A020000}"/>
    <cellStyle name="Good 2 2" xfId="825" xr:uid="{00000000-0005-0000-0000-00004B020000}"/>
    <cellStyle name="Good 3" xfId="344" xr:uid="{00000000-0005-0000-0000-00004C020000}"/>
    <cellStyle name="Gut 2" xfId="346" xr:uid="{00000000-0005-0000-0000-00004D020000}"/>
    <cellStyle name="Gut 3" xfId="347" xr:uid="{00000000-0005-0000-0000-00004E020000}"/>
    <cellStyle name="Gut 4" xfId="826" xr:uid="{00000000-0005-0000-0000-00004F020000}"/>
    <cellStyle name="Heading 1" xfId="348" xr:uid="{00000000-0005-0000-0000-000050020000}"/>
    <cellStyle name="Heading 1 2" xfId="349" xr:uid="{00000000-0005-0000-0000-000051020000}"/>
    <cellStyle name="Heading 1 2 2" xfId="350" xr:uid="{00000000-0005-0000-0000-000052020000}"/>
    <cellStyle name="Heading 1 2 2 2" xfId="829" xr:uid="{00000000-0005-0000-0000-000053020000}"/>
    <cellStyle name="Heading 1 2 2 3" xfId="828" xr:uid="{00000000-0005-0000-0000-000054020000}"/>
    <cellStyle name="Heading 1 2 3" xfId="351" xr:uid="{00000000-0005-0000-0000-000055020000}"/>
    <cellStyle name="Heading 1 2 4" xfId="827" xr:uid="{00000000-0005-0000-0000-000056020000}"/>
    <cellStyle name="Heading 1 3" xfId="352" xr:uid="{00000000-0005-0000-0000-000057020000}"/>
    <cellStyle name="Heading 1 3 2" xfId="831" xr:uid="{00000000-0005-0000-0000-000058020000}"/>
    <cellStyle name="Heading 1 3 3" xfId="830" xr:uid="{00000000-0005-0000-0000-000059020000}"/>
    <cellStyle name="Heading 1 4" xfId="353" xr:uid="{00000000-0005-0000-0000-00005A020000}"/>
    <cellStyle name="Heading 2" xfId="354" xr:uid="{00000000-0005-0000-0000-00005B020000}"/>
    <cellStyle name="Heading 2 2" xfId="355" xr:uid="{00000000-0005-0000-0000-00005C020000}"/>
    <cellStyle name="Heading 2 2 2" xfId="356" xr:uid="{00000000-0005-0000-0000-00005D020000}"/>
    <cellStyle name="Heading 2 2 2 2" xfId="834" xr:uid="{00000000-0005-0000-0000-00005E020000}"/>
    <cellStyle name="Heading 2 2 2 3" xfId="833" xr:uid="{00000000-0005-0000-0000-00005F020000}"/>
    <cellStyle name="Heading 2 2 3" xfId="357" xr:uid="{00000000-0005-0000-0000-000060020000}"/>
    <cellStyle name="Heading 2 2 4" xfId="1232" xr:uid="{00000000-0005-0000-0000-000061020000}"/>
    <cellStyle name="Heading 2 2 5" xfId="832" xr:uid="{00000000-0005-0000-0000-000062020000}"/>
    <cellStyle name="Heading 2 3" xfId="358" xr:uid="{00000000-0005-0000-0000-000063020000}"/>
    <cellStyle name="Heading 2 3 2" xfId="836" xr:uid="{00000000-0005-0000-0000-000064020000}"/>
    <cellStyle name="Heading 2 3 3" xfId="835" xr:uid="{00000000-0005-0000-0000-000065020000}"/>
    <cellStyle name="Heading 2 4" xfId="359" xr:uid="{00000000-0005-0000-0000-000066020000}"/>
    <cellStyle name="Heading 3" xfId="360" xr:uid="{00000000-0005-0000-0000-000067020000}"/>
    <cellStyle name="Heading 3 2" xfId="361" xr:uid="{00000000-0005-0000-0000-000068020000}"/>
    <cellStyle name="Heading 3 2 2" xfId="362" xr:uid="{00000000-0005-0000-0000-000069020000}"/>
    <cellStyle name="Heading 3 2 2 2" xfId="839" xr:uid="{00000000-0005-0000-0000-00006A020000}"/>
    <cellStyle name="Heading 3 2 2 3" xfId="838" xr:uid="{00000000-0005-0000-0000-00006B020000}"/>
    <cellStyle name="Heading 3 2 3" xfId="363" xr:uid="{00000000-0005-0000-0000-00006C020000}"/>
    <cellStyle name="Heading 3 2 4" xfId="1233" xr:uid="{00000000-0005-0000-0000-00006D020000}"/>
    <cellStyle name="Heading 3 2 5" xfId="837" xr:uid="{00000000-0005-0000-0000-00006E020000}"/>
    <cellStyle name="Heading 3 3" xfId="364" xr:uid="{00000000-0005-0000-0000-00006F020000}"/>
    <cellStyle name="Heading 3 3 2" xfId="841" xr:uid="{00000000-0005-0000-0000-000070020000}"/>
    <cellStyle name="Heading 3 3 3" xfId="840" xr:uid="{00000000-0005-0000-0000-000071020000}"/>
    <cellStyle name="Heading 3 4" xfId="365" xr:uid="{00000000-0005-0000-0000-000072020000}"/>
    <cellStyle name="Heading 4" xfId="366" xr:uid="{00000000-0005-0000-0000-000073020000}"/>
    <cellStyle name="Heading 4 2" xfId="367" xr:uid="{00000000-0005-0000-0000-000074020000}"/>
    <cellStyle name="Heading 4 2 2" xfId="368" xr:uid="{00000000-0005-0000-0000-000075020000}"/>
    <cellStyle name="Heading 4 2 2 2" xfId="844" xr:uid="{00000000-0005-0000-0000-000076020000}"/>
    <cellStyle name="Heading 4 2 2 3" xfId="843" xr:uid="{00000000-0005-0000-0000-000077020000}"/>
    <cellStyle name="Heading 4 2 3" xfId="369" xr:uid="{00000000-0005-0000-0000-000078020000}"/>
    <cellStyle name="Heading 4 2 4" xfId="842" xr:uid="{00000000-0005-0000-0000-000079020000}"/>
    <cellStyle name="Heading 4 3" xfId="370" xr:uid="{00000000-0005-0000-0000-00007A020000}"/>
    <cellStyle name="Heading 4 3 2" xfId="846" xr:uid="{00000000-0005-0000-0000-00007B020000}"/>
    <cellStyle name="Heading 4 3 3" xfId="845" xr:uid="{00000000-0005-0000-0000-00007C020000}"/>
    <cellStyle name="Heading 4 4" xfId="371" xr:uid="{00000000-0005-0000-0000-00007D020000}"/>
    <cellStyle name="Hyperlink" xfId="583" builtinId="8"/>
    <cellStyle name="Input 2" xfId="372" xr:uid="{00000000-0005-0000-0000-00007F020000}"/>
    <cellStyle name="Komma 2" xfId="1234" xr:uid="{00000000-0005-0000-0000-000080020000}"/>
    <cellStyle name="Komma 2 2" xfId="1242" xr:uid="{00000000-0005-0000-0000-000081020000}"/>
    <cellStyle name="Linked Cell" xfId="566" xr:uid="{00000000-0005-0000-0000-000082020000}"/>
    <cellStyle name="Linked Cell 2" xfId="373" xr:uid="{00000000-0005-0000-0000-000083020000}"/>
    <cellStyle name="Linked Cell 2 2" xfId="847" xr:uid="{00000000-0005-0000-0000-000084020000}"/>
    <cellStyle name="Linked Cell 3" xfId="374" xr:uid="{00000000-0005-0000-0000-000085020000}"/>
    <cellStyle name="Neutral" xfId="375" builtinId="28" customBuiltin="1"/>
    <cellStyle name="Normal" xfId="0" builtinId="0"/>
    <cellStyle name="Normal 2" xfId="376" xr:uid="{00000000-0005-0000-0000-000087020000}"/>
    <cellStyle name="Note" xfId="377" xr:uid="{00000000-0005-0000-0000-000088020000}"/>
    <cellStyle name="Note 2" xfId="378" xr:uid="{00000000-0005-0000-0000-000089020000}"/>
    <cellStyle name="Note 2 2" xfId="379" xr:uid="{00000000-0005-0000-0000-00008A020000}"/>
    <cellStyle name="Note 3" xfId="380" xr:uid="{00000000-0005-0000-0000-00008B020000}"/>
    <cellStyle name="Note 3 2" xfId="848" xr:uid="{00000000-0005-0000-0000-00008C020000}"/>
    <cellStyle name="Note 4" xfId="381" xr:uid="{00000000-0005-0000-0000-00008D020000}"/>
    <cellStyle name="Note 4 2" xfId="850" xr:uid="{00000000-0005-0000-0000-00008E020000}"/>
    <cellStyle name="Note 4 3" xfId="849" xr:uid="{00000000-0005-0000-0000-00008F020000}"/>
    <cellStyle name="Note 5" xfId="382" xr:uid="{00000000-0005-0000-0000-000090020000}"/>
    <cellStyle name="Note 5 2" xfId="851" xr:uid="{00000000-0005-0000-0000-000091020000}"/>
    <cellStyle name="Note 5 2 2" xfId="852" xr:uid="{00000000-0005-0000-0000-000092020000}"/>
    <cellStyle name="Note 6" xfId="853" xr:uid="{00000000-0005-0000-0000-000093020000}"/>
    <cellStyle name="Notiz 10" xfId="854" xr:uid="{00000000-0005-0000-0000-000094020000}"/>
    <cellStyle name="Notiz 2" xfId="383" xr:uid="{00000000-0005-0000-0000-000095020000}"/>
    <cellStyle name="Notiz 2 2" xfId="384" xr:uid="{00000000-0005-0000-0000-000096020000}"/>
    <cellStyle name="Notiz 2 2 2" xfId="385" xr:uid="{00000000-0005-0000-0000-000097020000}"/>
    <cellStyle name="Notiz 2 2 2 2" xfId="386" xr:uid="{00000000-0005-0000-0000-000098020000}"/>
    <cellStyle name="Notiz 2 2 2 2 2" xfId="387" xr:uid="{00000000-0005-0000-0000-000099020000}"/>
    <cellStyle name="Notiz 2 2 2 2 2 2" xfId="855" xr:uid="{00000000-0005-0000-0000-00009A020000}"/>
    <cellStyle name="Notiz 2 2 2 2 2 3" xfId="856" xr:uid="{00000000-0005-0000-0000-00009B020000}"/>
    <cellStyle name="Notiz 2 2 2 2 2 4" xfId="857" xr:uid="{00000000-0005-0000-0000-00009C020000}"/>
    <cellStyle name="Notiz 2 2 2 2 3" xfId="858" xr:uid="{00000000-0005-0000-0000-00009D020000}"/>
    <cellStyle name="Notiz 2 2 2 2 4" xfId="859" xr:uid="{00000000-0005-0000-0000-00009E020000}"/>
    <cellStyle name="Notiz 2 2 2 2 5" xfId="860" xr:uid="{00000000-0005-0000-0000-00009F020000}"/>
    <cellStyle name="Notiz 2 2 2 3" xfId="388" xr:uid="{00000000-0005-0000-0000-0000A0020000}"/>
    <cellStyle name="Notiz 2 2 2 3 2" xfId="861" xr:uid="{00000000-0005-0000-0000-0000A1020000}"/>
    <cellStyle name="Notiz 2 2 2 3 3" xfId="862" xr:uid="{00000000-0005-0000-0000-0000A2020000}"/>
    <cellStyle name="Notiz 2 2 2 3 4" xfId="863" xr:uid="{00000000-0005-0000-0000-0000A3020000}"/>
    <cellStyle name="Notiz 2 2 2 4" xfId="864" xr:uid="{00000000-0005-0000-0000-0000A4020000}"/>
    <cellStyle name="Notiz 2 2 2 5" xfId="865" xr:uid="{00000000-0005-0000-0000-0000A5020000}"/>
    <cellStyle name="Notiz 2 2 2 6" xfId="866" xr:uid="{00000000-0005-0000-0000-0000A6020000}"/>
    <cellStyle name="Notiz 2 2 3" xfId="389" xr:uid="{00000000-0005-0000-0000-0000A7020000}"/>
    <cellStyle name="Notiz 2 2 3 2" xfId="390" xr:uid="{00000000-0005-0000-0000-0000A8020000}"/>
    <cellStyle name="Notiz 2 2 3 2 2" xfId="867" xr:uid="{00000000-0005-0000-0000-0000A9020000}"/>
    <cellStyle name="Notiz 2 2 3 2 3" xfId="868" xr:uid="{00000000-0005-0000-0000-0000AA020000}"/>
    <cellStyle name="Notiz 2 2 3 2 4" xfId="869" xr:uid="{00000000-0005-0000-0000-0000AB020000}"/>
    <cellStyle name="Notiz 2 2 3 3" xfId="870" xr:uid="{00000000-0005-0000-0000-0000AC020000}"/>
    <cellStyle name="Notiz 2 2 3 4" xfId="871" xr:uid="{00000000-0005-0000-0000-0000AD020000}"/>
    <cellStyle name="Notiz 2 2 3 5" xfId="872" xr:uid="{00000000-0005-0000-0000-0000AE020000}"/>
    <cellStyle name="Notiz 2 2 4" xfId="391" xr:uid="{00000000-0005-0000-0000-0000AF020000}"/>
    <cellStyle name="Notiz 2 2 4 2" xfId="392" xr:uid="{00000000-0005-0000-0000-0000B0020000}"/>
    <cellStyle name="Notiz 2 2 4 2 2" xfId="873" xr:uid="{00000000-0005-0000-0000-0000B1020000}"/>
    <cellStyle name="Notiz 2 2 4 3" xfId="393" xr:uid="{00000000-0005-0000-0000-0000B2020000}"/>
    <cellStyle name="Notiz 2 2 4 3 2" xfId="394" xr:uid="{00000000-0005-0000-0000-0000B3020000}"/>
    <cellStyle name="Notiz 2 2 4 3 2 2" xfId="875" xr:uid="{00000000-0005-0000-0000-0000B4020000}"/>
    <cellStyle name="Notiz 2 2 4 3 3" xfId="876" xr:uid="{00000000-0005-0000-0000-0000B5020000}"/>
    <cellStyle name="Notiz 2 2 4 3 3 2" xfId="877" xr:uid="{00000000-0005-0000-0000-0000B6020000}"/>
    <cellStyle name="Notiz 2 2 4 3 4" xfId="878" xr:uid="{00000000-0005-0000-0000-0000B7020000}"/>
    <cellStyle name="Notiz 2 2 4 3 5" xfId="874" xr:uid="{00000000-0005-0000-0000-0000B8020000}"/>
    <cellStyle name="Notiz 2 2 4 4" xfId="395" xr:uid="{00000000-0005-0000-0000-0000B9020000}"/>
    <cellStyle name="Notiz 2 2 4 4 2" xfId="879" xr:uid="{00000000-0005-0000-0000-0000BA020000}"/>
    <cellStyle name="Notiz 2 2 4 4 2 2" xfId="880" xr:uid="{00000000-0005-0000-0000-0000BB020000}"/>
    <cellStyle name="Notiz 2 2 4 5" xfId="881" xr:uid="{00000000-0005-0000-0000-0000BC020000}"/>
    <cellStyle name="Notiz 2 2 5" xfId="396" xr:uid="{00000000-0005-0000-0000-0000BD020000}"/>
    <cellStyle name="Notiz 2 2 5 2" xfId="397" xr:uid="{00000000-0005-0000-0000-0000BE020000}"/>
    <cellStyle name="Notiz 2 2 5 2 2" xfId="883" xr:uid="{00000000-0005-0000-0000-0000BF020000}"/>
    <cellStyle name="Notiz 2 2 5 3" xfId="398" xr:uid="{00000000-0005-0000-0000-0000C0020000}"/>
    <cellStyle name="Notiz 2 2 5 3 2" xfId="884" xr:uid="{00000000-0005-0000-0000-0000C1020000}"/>
    <cellStyle name="Notiz 2 2 5 4" xfId="399" xr:uid="{00000000-0005-0000-0000-0000C2020000}"/>
    <cellStyle name="Notiz 2 2 5 4 2" xfId="886" xr:uid="{00000000-0005-0000-0000-0000C3020000}"/>
    <cellStyle name="Notiz 2 2 5 4 3" xfId="887" xr:uid="{00000000-0005-0000-0000-0000C4020000}"/>
    <cellStyle name="Notiz 2 2 5 4 4" xfId="885" xr:uid="{00000000-0005-0000-0000-0000C5020000}"/>
    <cellStyle name="Notiz 2 2 5 5" xfId="888" xr:uid="{00000000-0005-0000-0000-0000C6020000}"/>
    <cellStyle name="Notiz 2 2 5 6" xfId="882" xr:uid="{00000000-0005-0000-0000-0000C7020000}"/>
    <cellStyle name="Notiz 2 2 6" xfId="889" xr:uid="{00000000-0005-0000-0000-0000C8020000}"/>
    <cellStyle name="Notiz 2 3" xfId="400" xr:uid="{00000000-0005-0000-0000-0000C9020000}"/>
    <cellStyle name="Notiz 2 3 2" xfId="401" xr:uid="{00000000-0005-0000-0000-0000CA020000}"/>
    <cellStyle name="Notiz 2 3 2 2" xfId="402" xr:uid="{00000000-0005-0000-0000-0000CB020000}"/>
    <cellStyle name="Notiz 2 3 2 2 2" xfId="890" xr:uid="{00000000-0005-0000-0000-0000CC020000}"/>
    <cellStyle name="Notiz 2 3 2 2 3" xfId="891" xr:uid="{00000000-0005-0000-0000-0000CD020000}"/>
    <cellStyle name="Notiz 2 3 2 2 4" xfId="892" xr:uid="{00000000-0005-0000-0000-0000CE020000}"/>
    <cellStyle name="Notiz 2 3 2 3" xfId="893" xr:uid="{00000000-0005-0000-0000-0000CF020000}"/>
    <cellStyle name="Notiz 2 3 2 4" xfId="894" xr:uid="{00000000-0005-0000-0000-0000D0020000}"/>
    <cellStyle name="Notiz 2 3 2 5" xfId="895" xr:uid="{00000000-0005-0000-0000-0000D1020000}"/>
    <cellStyle name="Notiz 2 3 3" xfId="403" xr:uid="{00000000-0005-0000-0000-0000D2020000}"/>
    <cellStyle name="Notiz 2 3 3 2" xfId="896" xr:uid="{00000000-0005-0000-0000-0000D3020000}"/>
    <cellStyle name="Notiz 2 3 3 3" xfId="897" xr:uid="{00000000-0005-0000-0000-0000D4020000}"/>
    <cellStyle name="Notiz 2 3 3 4" xfId="898" xr:uid="{00000000-0005-0000-0000-0000D5020000}"/>
    <cellStyle name="Notiz 2 3 4" xfId="899" xr:uid="{00000000-0005-0000-0000-0000D6020000}"/>
    <cellStyle name="Notiz 2 3 5" xfId="900" xr:uid="{00000000-0005-0000-0000-0000D7020000}"/>
    <cellStyle name="Notiz 2 3 6" xfId="901" xr:uid="{00000000-0005-0000-0000-0000D8020000}"/>
    <cellStyle name="Notiz 2 4" xfId="404" xr:uid="{00000000-0005-0000-0000-0000D9020000}"/>
    <cellStyle name="Notiz 2 4 2" xfId="405" xr:uid="{00000000-0005-0000-0000-0000DA020000}"/>
    <cellStyle name="Notiz 2 4 2 2" xfId="902" xr:uid="{00000000-0005-0000-0000-0000DB020000}"/>
    <cellStyle name="Notiz 2 4 2 3" xfId="903" xr:uid="{00000000-0005-0000-0000-0000DC020000}"/>
    <cellStyle name="Notiz 2 4 2 4" xfId="904" xr:uid="{00000000-0005-0000-0000-0000DD020000}"/>
    <cellStyle name="Notiz 2 4 3" xfId="905" xr:uid="{00000000-0005-0000-0000-0000DE020000}"/>
    <cellStyle name="Notiz 2 4 4" xfId="906" xr:uid="{00000000-0005-0000-0000-0000DF020000}"/>
    <cellStyle name="Notiz 2 4 5" xfId="907" xr:uid="{00000000-0005-0000-0000-0000E0020000}"/>
    <cellStyle name="Notiz 2 5" xfId="406" xr:uid="{00000000-0005-0000-0000-0000E1020000}"/>
    <cellStyle name="Notiz 2 5 2" xfId="908" xr:uid="{00000000-0005-0000-0000-0000E2020000}"/>
    <cellStyle name="Notiz 2 5 3" xfId="909" xr:uid="{00000000-0005-0000-0000-0000E3020000}"/>
    <cellStyle name="Notiz 2 5 4" xfId="910" xr:uid="{00000000-0005-0000-0000-0000E4020000}"/>
    <cellStyle name="Notiz 2 6" xfId="911" xr:uid="{00000000-0005-0000-0000-0000E5020000}"/>
    <cellStyle name="Notiz 2 7" xfId="912" xr:uid="{00000000-0005-0000-0000-0000E6020000}"/>
    <cellStyle name="Notiz 2 8" xfId="913" xr:uid="{00000000-0005-0000-0000-0000E7020000}"/>
    <cellStyle name="Notiz 3" xfId="407" xr:uid="{00000000-0005-0000-0000-0000E8020000}"/>
    <cellStyle name="Notiz 3 2" xfId="408" xr:uid="{00000000-0005-0000-0000-0000E9020000}"/>
    <cellStyle name="Notiz 3 2 2" xfId="409" xr:uid="{00000000-0005-0000-0000-0000EA020000}"/>
    <cellStyle name="Notiz 3 2 2 2" xfId="410" xr:uid="{00000000-0005-0000-0000-0000EB020000}"/>
    <cellStyle name="Notiz 3 2 2 2 2" xfId="914" xr:uid="{00000000-0005-0000-0000-0000EC020000}"/>
    <cellStyle name="Notiz 3 2 2 2 3" xfId="915" xr:uid="{00000000-0005-0000-0000-0000ED020000}"/>
    <cellStyle name="Notiz 3 2 2 2 4" xfId="916" xr:uid="{00000000-0005-0000-0000-0000EE020000}"/>
    <cellStyle name="Notiz 3 2 2 3" xfId="917" xr:uid="{00000000-0005-0000-0000-0000EF020000}"/>
    <cellStyle name="Notiz 3 2 2 4" xfId="918" xr:uid="{00000000-0005-0000-0000-0000F0020000}"/>
    <cellStyle name="Notiz 3 2 2 5" xfId="919" xr:uid="{00000000-0005-0000-0000-0000F1020000}"/>
    <cellStyle name="Notiz 3 2 3" xfId="411" xr:uid="{00000000-0005-0000-0000-0000F2020000}"/>
    <cellStyle name="Notiz 3 2 3 2" xfId="920" xr:uid="{00000000-0005-0000-0000-0000F3020000}"/>
    <cellStyle name="Notiz 3 2 3 3" xfId="921" xr:uid="{00000000-0005-0000-0000-0000F4020000}"/>
    <cellStyle name="Notiz 3 2 3 4" xfId="922" xr:uid="{00000000-0005-0000-0000-0000F5020000}"/>
    <cellStyle name="Notiz 3 2 4" xfId="923" xr:uid="{00000000-0005-0000-0000-0000F6020000}"/>
    <cellStyle name="Notiz 3 2 5" xfId="924" xr:uid="{00000000-0005-0000-0000-0000F7020000}"/>
    <cellStyle name="Notiz 3 2 6" xfId="925" xr:uid="{00000000-0005-0000-0000-0000F8020000}"/>
    <cellStyle name="Notiz 3 3" xfId="412" xr:uid="{00000000-0005-0000-0000-0000F9020000}"/>
    <cellStyle name="Notiz 3 3 2" xfId="413" xr:uid="{00000000-0005-0000-0000-0000FA020000}"/>
    <cellStyle name="Notiz 3 3 2 2" xfId="926" xr:uid="{00000000-0005-0000-0000-0000FB020000}"/>
    <cellStyle name="Notiz 3 3 2 3" xfId="927" xr:uid="{00000000-0005-0000-0000-0000FC020000}"/>
    <cellStyle name="Notiz 3 3 2 4" xfId="928" xr:uid="{00000000-0005-0000-0000-0000FD020000}"/>
    <cellStyle name="Notiz 3 3 3" xfId="929" xr:uid="{00000000-0005-0000-0000-0000FE020000}"/>
    <cellStyle name="Notiz 3 3 4" xfId="930" xr:uid="{00000000-0005-0000-0000-0000FF020000}"/>
    <cellStyle name="Notiz 3 3 5" xfId="931" xr:uid="{00000000-0005-0000-0000-000000030000}"/>
    <cellStyle name="Notiz 3 4" xfId="414" xr:uid="{00000000-0005-0000-0000-000001030000}"/>
    <cellStyle name="Notiz 3 4 2" xfId="932" xr:uid="{00000000-0005-0000-0000-000002030000}"/>
    <cellStyle name="Notiz 3 4 3" xfId="933" xr:uid="{00000000-0005-0000-0000-000003030000}"/>
    <cellStyle name="Notiz 3 4 4" xfId="934" xr:uid="{00000000-0005-0000-0000-000004030000}"/>
    <cellStyle name="Notiz 3 5" xfId="935" xr:uid="{00000000-0005-0000-0000-000005030000}"/>
    <cellStyle name="Notiz 3 6" xfId="936" xr:uid="{00000000-0005-0000-0000-000006030000}"/>
    <cellStyle name="Notiz 3 7" xfId="937" xr:uid="{00000000-0005-0000-0000-000007030000}"/>
    <cellStyle name="Notiz 4" xfId="415" xr:uid="{00000000-0005-0000-0000-000008030000}"/>
    <cellStyle name="Notiz 4 2" xfId="416" xr:uid="{00000000-0005-0000-0000-000009030000}"/>
    <cellStyle name="Notiz 4 2 2" xfId="417" xr:uid="{00000000-0005-0000-0000-00000A030000}"/>
    <cellStyle name="Notiz 4 2 2 2" xfId="938" xr:uid="{00000000-0005-0000-0000-00000B030000}"/>
    <cellStyle name="Notiz 4 2 2 3" xfId="939" xr:uid="{00000000-0005-0000-0000-00000C030000}"/>
    <cellStyle name="Notiz 4 2 2 4" xfId="940" xr:uid="{00000000-0005-0000-0000-00000D030000}"/>
    <cellStyle name="Notiz 4 2 3" xfId="941" xr:uid="{00000000-0005-0000-0000-00000E030000}"/>
    <cellStyle name="Notiz 4 2 4" xfId="942" xr:uid="{00000000-0005-0000-0000-00000F030000}"/>
    <cellStyle name="Notiz 4 2 5" xfId="943" xr:uid="{00000000-0005-0000-0000-000010030000}"/>
    <cellStyle name="Notiz 4 3" xfId="418" xr:uid="{00000000-0005-0000-0000-000011030000}"/>
    <cellStyle name="Notiz 4 3 2" xfId="944" xr:uid="{00000000-0005-0000-0000-000012030000}"/>
    <cellStyle name="Notiz 4 3 3" xfId="945" xr:uid="{00000000-0005-0000-0000-000013030000}"/>
    <cellStyle name="Notiz 4 3 4" xfId="946" xr:uid="{00000000-0005-0000-0000-000014030000}"/>
    <cellStyle name="Notiz 4 4" xfId="947" xr:uid="{00000000-0005-0000-0000-000015030000}"/>
    <cellStyle name="Notiz 4 5" xfId="948" xr:uid="{00000000-0005-0000-0000-000016030000}"/>
    <cellStyle name="Notiz 4 6" xfId="949" xr:uid="{00000000-0005-0000-0000-000017030000}"/>
    <cellStyle name="Notiz 5" xfId="419" xr:uid="{00000000-0005-0000-0000-000018030000}"/>
    <cellStyle name="Notiz 5 2" xfId="420" xr:uid="{00000000-0005-0000-0000-000019030000}"/>
    <cellStyle name="Notiz 5 2 2" xfId="421" xr:uid="{00000000-0005-0000-0000-00001A030000}"/>
    <cellStyle name="Notiz 5 2 2 2" xfId="950" xr:uid="{00000000-0005-0000-0000-00001B030000}"/>
    <cellStyle name="Notiz 5 2 2 3" xfId="951" xr:uid="{00000000-0005-0000-0000-00001C030000}"/>
    <cellStyle name="Notiz 5 2 2 4" xfId="952" xr:uid="{00000000-0005-0000-0000-00001D030000}"/>
    <cellStyle name="Notiz 5 2 3" xfId="953" xr:uid="{00000000-0005-0000-0000-00001E030000}"/>
    <cellStyle name="Notiz 5 2 4" xfId="954" xr:uid="{00000000-0005-0000-0000-00001F030000}"/>
    <cellStyle name="Notiz 5 2 5" xfId="955" xr:uid="{00000000-0005-0000-0000-000020030000}"/>
    <cellStyle name="Notiz 5 3" xfId="422" xr:uid="{00000000-0005-0000-0000-000021030000}"/>
    <cellStyle name="Notiz 5 3 2" xfId="956" xr:uid="{00000000-0005-0000-0000-000022030000}"/>
    <cellStyle name="Notiz 5 3 3" xfId="957" xr:uid="{00000000-0005-0000-0000-000023030000}"/>
    <cellStyle name="Notiz 5 3 4" xfId="958" xr:uid="{00000000-0005-0000-0000-000024030000}"/>
    <cellStyle name="Notiz 5 4" xfId="959" xr:uid="{00000000-0005-0000-0000-000025030000}"/>
    <cellStyle name="Notiz 5 5" xfId="960" xr:uid="{00000000-0005-0000-0000-000026030000}"/>
    <cellStyle name="Notiz 5 6" xfId="961" xr:uid="{00000000-0005-0000-0000-000027030000}"/>
    <cellStyle name="Notiz 6" xfId="423" xr:uid="{00000000-0005-0000-0000-000028030000}"/>
    <cellStyle name="Notiz 6 2" xfId="424" xr:uid="{00000000-0005-0000-0000-000029030000}"/>
    <cellStyle name="Notiz 6 2 2" xfId="962" xr:uid="{00000000-0005-0000-0000-00002A030000}"/>
    <cellStyle name="Notiz 6 2 3" xfId="963" xr:uid="{00000000-0005-0000-0000-00002B030000}"/>
    <cellStyle name="Notiz 6 2 4" xfId="964" xr:uid="{00000000-0005-0000-0000-00002C030000}"/>
    <cellStyle name="Notiz 6 3" xfId="965" xr:uid="{00000000-0005-0000-0000-00002D030000}"/>
    <cellStyle name="Notiz 6 4" xfId="966" xr:uid="{00000000-0005-0000-0000-00002E030000}"/>
    <cellStyle name="Notiz 6 5" xfId="967" xr:uid="{00000000-0005-0000-0000-00002F030000}"/>
    <cellStyle name="Notiz 7" xfId="425" xr:uid="{00000000-0005-0000-0000-000030030000}"/>
    <cellStyle name="Notiz 7 2" xfId="968" xr:uid="{00000000-0005-0000-0000-000031030000}"/>
    <cellStyle name="Notiz 7 3" xfId="969" xr:uid="{00000000-0005-0000-0000-000032030000}"/>
    <cellStyle name="Notiz 7 4" xfId="970" xr:uid="{00000000-0005-0000-0000-000033030000}"/>
    <cellStyle name="Notiz 8" xfId="426" xr:uid="{00000000-0005-0000-0000-000034030000}"/>
    <cellStyle name="Notiz 8 2" xfId="971" xr:uid="{00000000-0005-0000-0000-000035030000}"/>
    <cellStyle name="Notiz 9" xfId="972" xr:uid="{00000000-0005-0000-0000-000036030000}"/>
    <cellStyle name="Output 2" xfId="427" xr:uid="{00000000-0005-0000-0000-000037030000}"/>
    <cellStyle name="Percent" xfId="428" builtinId="5"/>
    <cellStyle name="Percent 2" xfId="429" xr:uid="{00000000-0005-0000-0000-000038030000}"/>
    <cellStyle name="Prozent 10" xfId="430" xr:uid="{00000000-0005-0000-0000-00003A030000}"/>
    <cellStyle name="Prozent 10 2" xfId="431" xr:uid="{00000000-0005-0000-0000-00003B030000}"/>
    <cellStyle name="Prozent 10 2 2" xfId="973" xr:uid="{00000000-0005-0000-0000-00003C030000}"/>
    <cellStyle name="Prozent 10 3" xfId="432" xr:uid="{00000000-0005-0000-0000-00003D030000}"/>
    <cellStyle name="Prozent 10 3 2" xfId="975" xr:uid="{00000000-0005-0000-0000-00003E030000}"/>
    <cellStyle name="Prozent 10 3 3" xfId="974" xr:uid="{00000000-0005-0000-0000-00003F030000}"/>
    <cellStyle name="Prozent 10 4" xfId="433" xr:uid="{00000000-0005-0000-0000-000040030000}"/>
    <cellStyle name="Prozent 10 4 2" xfId="977" xr:uid="{00000000-0005-0000-0000-000041030000}"/>
    <cellStyle name="Prozent 10 4 3" xfId="978" xr:uid="{00000000-0005-0000-0000-000042030000}"/>
    <cellStyle name="Prozent 10 4 4" xfId="976" xr:uid="{00000000-0005-0000-0000-000043030000}"/>
    <cellStyle name="Prozent 10 5" xfId="979" xr:uid="{00000000-0005-0000-0000-000044030000}"/>
    <cellStyle name="Prozent 11" xfId="434" xr:uid="{00000000-0005-0000-0000-000045030000}"/>
    <cellStyle name="Prozent 11 2" xfId="980" xr:uid="{00000000-0005-0000-0000-000046030000}"/>
    <cellStyle name="Prozent 12" xfId="435" xr:uid="{00000000-0005-0000-0000-000047030000}"/>
    <cellStyle name="Prozent 12 2" xfId="981" xr:uid="{00000000-0005-0000-0000-000048030000}"/>
    <cellStyle name="Prozent 13" xfId="982" xr:uid="{00000000-0005-0000-0000-000049030000}"/>
    <cellStyle name="Prozent 14" xfId="983" xr:uid="{00000000-0005-0000-0000-00004A030000}"/>
    <cellStyle name="Prozent 15" xfId="1231" xr:uid="{00000000-0005-0000-0000-00004B030000}"/>
    <cellStyle name="Prozent 2" xfId="436" xr:uid="{00000000-0005-0000-0000-00004C030000}"/>
    <cellStyle name="Prozent 3" xfId="437" xr:uid="{00000000-0005-0000-0000-00004D030000}"/>
    <cellStyle name="Prozent 3 2" xfId="438" xr:uid="{00000000-0005-0000-0000-00004E030000}"/>
    <cellStyle name="Prozent 3 2 2" xfId="439" xr:uid="{00000000-0005-0000-0000-00004F030000}"/>
    <cellStyle name="Prozent 3 2 2 2" xfId="440" xr:uid="{00000000-0005-0000-0000-000050030000}"/>
    <cellStyle name="Prozent 3 2 2 2 2" xfId="441" xr:uid="{00000000-0005-0000-0000-000051030000}"/>
    <cellStyle name="Prozent 3 2 2 2 2 2" xfId="984" xr:uid="{00000000-0005-0000-0000-000052030000}"/>
    <cellStyle name="Prozent 3 2 2 2 2 3" xfId="985" xr:uid="{00000000-0005-0000-0000-000053030000}"/>
    <cellStyle name="Prozent 3 2 2 2 2 4" xfId="986" xr:uid="{00000000-0005-0000-0000-000054030000}"/>
    <cellStyle name="Prozent 3 2 2 2 3" xfId="987" xr:uid="{00000000-0005-0000-0000-000055030000}"/>
    <cellStyle name="Prozent 3 2 2 2 4" xfId="988" xr:uid="{00000000-0005-0000-0000-000056030000}"/>
    <cellStyle name="Prozent 3 2 2 2 5" xfId="989" xr:uid="{00000000-0005-0000-0000-000057030000}"/>
    <cellStyle name="Prozent 3 2 2 3" xfId="442" xr:uid="{00000000-0005-0000-0000-000058030000}"/>
    <cellStyle name="Prozent 3 2 2 3 2" xfId="990" xr:uid="{00000000-0005-0000-0000-000059030000}"/>
    <cellStyle name="Prozent 3 2 2 3 3" xfId="991" xr:uid="{00000000-0005-0000-0000-00005A030000}"/>
    <cellStyle name="Prozent 3 2 2 3 4" xfId="992" xr:uid="{00000000-0005-0000-0000-00005B030000}"/>
    <cellStyle name="Prozent 3 2 2 4" xfId="993" xr:uid="{00000000-0005-0000-0000-00005C030000}"/>
    <cellStyle name="Prozent 3 2 2 5" xfId="994" xr:uid="{00000000-0005-0000-0000-00005D030000}"/>
    <cellStyle name="Prozent 3 2 2 6" xfId="995" xr:uid="{00000000-0005-0000-0000-00005E030000}"/>
    <cellStyle name="Prozent 3 2 3" xfId="443" xr:uid="{00000000-0005-0000-0000-00005F030000}"/>
    <cellStyle name="Prozent 3 2 3 2" xfId="444" xr:uid="{00000000-0005-0000-0000-000060030000}"/>
    <cellStyle name="Prozent 3 2 3 2 2" xfId="996" xr:uid="{00000000-0005-0000-0000-000061030000}"/>
    <cellStyle name="Prozent 3 2 3 2 3" xfId="997" xr:uid="{00000000-0005-0000-0000-000062030000}"/>
    <cellStyle name="Prozent 3 2 3 2 4" xfId="998" xr:uid="{00000000-0005-0000-0000-000063030000}"/>
    <cellStyle name="Prozent 3 2 3 3" xfId="999" xr:uid="{00000000-0005-0000-0000-000064030000}"/>
    <cellStyle name="Prozent 3 2 3 4" xfId="1000" xr:uid="{00000000-0005-0000-0000-000065030000}"/>
    <cellStyle name="Prozent 3 2 3 5" xfId="1001" xr:uid="{00000000-0005-0000-0000-000066030000}"/>
    <cellStyle name="Prozent 3 2 4" xfId="445" xr:uid="{00000000-0005-0000-0000-000067030000}"/>
    <cellStyle name="Prozent 3 2 4 2" xfId="446" xr:uid="{00000000-0005-0000-0000-000068030000}"/>
    <cellStyle name="Prozent 3 2 4 2 2" xfId="1002" xr:uid="{00000000-0005-0000-0000-000069030000}"/>
    <cellStyle name="Prozent 3 2 4 3" xfId="447" xr:uid="{00000000-0005-0000-0000-00006A030000}"/>
    <cellStyle name="Prozent 3 2 4 4" xfId="1003" xr:uid="{00000000-0005-0000-0000-00006B030000}"/>
    <cellStyle name="Prozent 3 2 4 5" xfId="1004" xr:uid="{00000000-0005-0000-0000-00006C030000}"/>
    <cellStyle name="Prozent 3 2 5" xfId="448" xr:uid="{00000000-0005-0000-0000-00006D030000}"/>
    <cellStyle name="Prozent 3 2 6" xfId="1005" xr:uid="{00000000-0005-0000-0000-00006E030000}"/>
    <cellStyle name="Prozent 3 3" xfId="449" xr:uid="{00000000-0005-0000-0000-00006F030000}"/>
    <cellStyle name="Prozent 3 3 2" xfId="450" xr:uid="{00000000-0005-0000-0000-000070030000}"/>
    <cellStyle name="Prozent 3 3 2 2" xfId="451" xr:uid="{00000000-0005-0000-0000-000071030000}"/>
    <cellStyle name="Prozent 3 3 2 2 2" xfId="1006" xr:uid="{00000000-0005-0000-0000-000072030000}"/>
    <cellStyle name="Prozent 3 3 2 2 3" xfId="1007" xr:uid="{00000000-0005-0000-0000-000073030000}"/>
    <cellStyle name="Prozent 3 3 2 2 4" xfId="1008" xr:uid="{00000000-0005-0000-0000-000074030000}"/>
    <cellStyle name="Prozent 3 3 2 3" xfId="1009" xr:uid="{00000000-0005-0000-0000-000075030000}"/>
    <cellStyle name="Prozent 3 3 2 4" xfId="1010" xr:uid="{00000000-0005-0000-0000-000076030000}"/>
    <cellStyle name="Prozent 3 3 2 5" xfId="1011" xr:uid="{00000000-0005-0000-0000-000077030000}"/>
    <cellStyle name="Prozent 3 3 3" xfId="452" xr:uid="{00000000-0005-0000-0000-000078030000}"/>
    <cellStyle name="Prozent 3 3 3 2" xfId="1012" xr:uid="{00000000-0005-0000-0000-000079030000}"/>
    <cellStyle name="Prozent 3 3 3 3" xfId="1013" xr:uid="{00000000-0005-0000-0000-00007A030000}"/>
    <cellStyle name="Prozent 3 3 3 4" xfId="1014" xr:uid="{00000000-0005-0000-0000-00007B030000}"/>
    <cellStyle name="Prozent 3 3 4" xfId="1015" xr:uid="{00000000-0005-0000-0000-00007C030000}"/>
    <cellStyle name="Prozent 3 3 5" xfId="1016" xr:uid="{00000000-0005-0000-0000-00007D030000}"/>
    <cellStyle name="Prozent 3 3 6" xfId="1017" xr:uid="{00000000-0005-0000-0000-00007E030000}"/>
    <cellStyle name="Prozent 3 4" xfId="453" xr:uid="{00000000-0005-0000-0000-00007F030000}"/>
    <cellStyle name="Prozent 3 4 2" xfId="454" xr:uid="{00000000-0005-0000-0000-000080030000}"/>
    <cellStyle name="Prozent 3 4 2 2" xfId="1018" xr:uid="{00000000-0005-0000-0000-000081030000}"/>
    <cellStyle name="Prozent 3 4 2 3" xfId="1019" xr:uid="{00000000-0005-0000-0000-000082030000}"/>
    <cellStyle name="Prozent 3 4 2 4" xfId="1020" xr:uid="{00000000-0005-0000-0000-000083030000}"/>
    <cellStyle name="Prozent 3 4 3" xfId="1021" xr:uid="{00000000-0005-0000-0000-000084030000}"/>
    <cellStyle name="Prozent 3 4 4" xfId="1022" xr:uid="{00000000-0005-0000-0000-000085030000}"/>
    <cellStyle name="Prozent 3 4 5" xfId="1023" xr:uid="{00000000-0005-0000-0000-000086030000}"/>
    <cellStyle name="Prozent 3 5" xfId="455" xr:uid="{00000000-0005-0000-0000-000087030000}"/>
    <cellStyle name="Prozent 3 5 2" xfId="1024" xr:uid="{00000000-0005-0000-0000-000088030000}"/>
    <cellStyle name="Prozent 3 5 3" xfId="1025" xr:uid="{00000000-0005-0000-0000-000089030000}"/>
    <cellStyle name="Prozent 3 5 4" xfId="1026" xr:uid="{00000000-0005-0000-0000-00008A030000}"/>
    <cellStyle name="Prozent 3 6" xfId="1027" xr:uid="{00000000-0005-0000-0000-00008B030000}"/>
    <cellStyle name="Prozent 3 7" xfId="1028" xr:uid="{00000000-0005-0000-0000-00008C030000}"/>
    <cellStyle name="Prozent 3 8" xfId="1029" xr:uid="{00000000-0005-0000-0000-00008D030000}"/>
    <cellStyle name="Prozent 4" xfId="456" xr:uid="{00000000-0005-0000-0000-00008E030000}"/>
    <cellStyle name="Prozent 4 2" xfId="457" xr:uid="{00000000-0005-0000-0000-00008F030000}"/>
    <cellStyle name="Prozent 4 2 2" xfId="458" xr:uid="{00000000-0005-0000-0000-000090030000}"/>
    <cellStyle name="Prozent 4 2 2 2" xfId="459" xr:uid="{00000000-0005-0000-0000-000091030000}"/>
    <cellStyle name="Prozent 4 2 2 2 2" xfId="460" xr:uid="{00000000-0005-0000-0000-000092030000}"/>
    <cellStyle name="Prozent 4 2 2 2 2 2" xfId="1030" xr:uid="{00000000-0005-0000-0000-000093030000}"/>
    <cellStyle name="Prozent 4 2 2 2 2 3" xfId="1031" xr:uid="{00000000-0005-0000-0000-000094030000}"/>
    <cellStyle name="Prozent 4 2 2 2 2 4" xfId="1032" xr:uid="{00000000-0005-0000-0000-000095030000}"/>
    <cellStyle name="Prozent 4 2 2 2 3" xfId="1033" xr:uid="{00000000-0005-0000-0000-000096030000}"/>
    <cellStyle name="Prozent 4 2 2 2 4" xfId="1034" xr:uid="{00000000-0005-0000-0000-000097030000}"/>
    <cellStyle name="Prozent 4 2 2 2 5" xfId="1035" xr:uid="{00000000-0005-0000-0000-000098030000}"/>
    <cellStyle name="Prozent 4 2 2 3" xfId="461" xr:uid="{00000000-0005-0000-0000-000099030000}"/>
    <cellStyle name="Prozent 4 2 2 3 2" xfId="1036" xr:uid="{00000000-0005-0000-0000-00009A030000}"/>
    <cellStyle name="Prozent 4 2 2 3 3" xfId="1037" xr:uid="{00000000-0005-0000-0000-00009B030000}"/>
    <cellStyle name="Prozent 4 2 2 3 4" xfId="1038" xr:uid="{00000000-0005-0000-0000-00009C030000}"/>
    <cellStyle name="Prozent 4 2 2 4" xfId="1039" xr:uid="{00000000-0005-0000-0000-00009D030000}"/>
    <cellStyle name="Prozent 4 2 2 5" xfId="1040" xr:uid="{00000000-0005-0000-0000-00009E030000}"/>
    <cellStyle name="Prozent 4 2 2 6" xfId="1041" xr:uid="{00000000-0005-0000-0000-00009F030000}"/>
    <cellStyle name="Prozent 4 2 3" xfId="462" xr:uid="{00000000-0005-0000-0000-0000A0030000}"/>
    <cellStyle name="Prozent 4 2 3 2" xfId="463" xr:uid="{00000000-0005-0000-0000-0000A1030000}"/>
    <cellStyle name="Prozent 4 2 3 2 2" xfId="1042" xr:uid="{00000000-0005-0000-0000-0000A2030000}"/>
    <cellStyle name="Prozent 4 2 3 2 3" xfId="1043" xr:uid="{00000000-0005-0000-0000-0000A3030000}"/>
    <cellStyle name="Prozent 4 2 3 2 4" xfId="1044" xr:uid="{00000000-0005-0000-0000-0000A4030000}"/>
    <cellStyle name="Prozent 4 2 3 3" xfId="1045" xr:uid="{00000000-0005-0000-0000-0000A5030000}"/>
    <cellStyle name="Prozent 4 2 3 4" xfId="1046" xr:uid="{00000000-0005-0000-0000-0000A6030000}"/>
    <cellStyle name="Prozent 4 2 3 5" xfId="1047" xr:uid="{00000000-0005-0000-0000-0000A7030000}"/>
    <cellStyle name="Prozent 4 2 4" xfId="464" xr:uid="{00000000-0005-0000-0000-0000A8030000}"/>
    <cellStyle name="Prozent 4 2 4 2" xfId="1048" xr:uid="{00000000-0005-0000-0000-0000A9030000}"/>
    <cellStyle name="Prozent 4 2 4 3" xfId="1049" xr:uid="{00000000-0005-0000-0000-0000AA030000}"/>
    <cellStyle name="Prozent 4 2 4 4" xfId="1050" xr:uid="{00000000-0005-0000-0000-0000AB030000}"/>
    <cellStyle name="Prozent 4 2 5" xfId="1051" xr:uid="{00000000-0005-0000-0000-0000AC030000}"/>
    <cellStyle name="Prozent 4 2 6" xfId="1052" xr:uid="{00000000-0005-0000-0000-0000AD030000}"/>
    <cellStyle name="Prozent 4 2 7" xfId="1053" xr:uid="{00000000-0005-0000-0000-0000AE030000}"/>
    <cellStyle name="Prozent 4 3" xfId="465" xr:uid="{00000000-0005-0000-0000-0000AF030000}"/>
    <cellStyle name="Prozent 4 3 2" xfId="466" xr:uid="{00000000-0005-0000-0000-0000B0030000}"/>
    <cellStyle name="Prozent 4 3 2 2" xfId="467" xr:uid="{00000000-0005-0000-0000-0000B1030000}"/>
    <cellStyle name="Prozent 4 3 2 2 2" xfId="1054" xr:uid="{00000000-0005-0000-0000-0000B2030000}"/>
    <cellStyle name="Prozent 4 3 2 2 3" xfId="1055" xr:uid="{00000000-0005-0000-0000-0000B3030000}"/>
    <cellStyle name="Prozent 4 3 2 2 4" xfId="1056" xr:uid="{00000000-0005-0000-0000-0000B4030000}"/>
    <cellStyle name="Prozent 4 3 2 3" xfId="1057" xr:uid="{00000000-0005-0000-0000-0000B5030000}"/>
    <cellStyle name="Prozent 4 3 2 4" xfId="1058" xr:uid="{00000000-0005-0000-0000-0000B6030000}"/>
    <cellStyle name="Prozent 4 3 2 5" xfId="1059" xr:uid="{00000000-0005-0000-0000-0000B7030000}"/>
    <cellStyle name="Prozent 4 3 3" xfId="468" xr:uid="{00000000-0005-0000-0000-0000B8030000}"/>
    <cellStyle name="Prozent 4 3 3 2" xfId="469" xr:uid="{00000000-0005-0000-0000-0000B9030000}"/>
    <cellStyle name="Prozent 4 3 3 2 2" xfId="1060" xr:uid="{00000000-0005-0000-0000-0000BA030000}"/>
    <cellStyle name="Prozent 4 3 3 2 3" xfId="1061" xr:uid="{00000000-0005-0000-0000-0000BB030000}"/>
    <cellStyle name="Prozent 4 3 3 2 4" xfId="1062" xr:uid="{00000000-0005-0000-0000-0000BC030000}"/>
    <cellStyle name="Prozent 4 3 3 3" xfId="1063" xr:uid="{00000000-0005-0000-0000-0000BD030000}"/>
    <cellStyle name="Prozent 4 3 3 4" xfId="1064" xr:uid="{00000000-0005-0000-0000-0000BE030000}"/>
    <cellStyle name="Prozent 4 3 3 5" xfId="1065" xr:uid="{00000000-0005-0000-0000-0000BF030000}"/>
    <cellStyle name="Prozent 4 3 4" xfId="470" xr:uid="{00000000-0005-0000-0000-0000C0030000}"/>
    <cellStyle name="Prozent 4 3 4 2" xfId="471" xr:uid="{00000000-0005-0000-0000-0000C1030000}"/>
    <cellStyle name="Prozent 4 3 4 2 2" xfId="1067" xr:uid="{00000000-0005-0000-0000-0000C2030000}"/>
    <cellStyle name="Prozent 4 3 4 3" xfId="472" xr:uid="{00000000-0005-0000-0000-0000C3030000}"/>
    <cellStyle name="Prozent 4 3 4 3 2" xfId="1068" xr:uid="{00000000-0005-0000-0000-0000C4030000}"/>
    <cellStyle name="Prozent 4 3 4 4" xfId="473" xr:uid="{00000000-0005-0000-0000-0000C5030000}"/>
    <cellStyle name="Prozent 4 3 4 4 2" xfId="1070" xr:uid="{00000000-0005-0000-0000-0000C6030000}"/>
    <cellStyle name="Prozent 4 3 4 4 3" xfId="1071" xr:uid="{00000000-0005-0000-0000-0000C7030000}"/>
    <cellStyle name="Prozent 4 3 4 4 4" xfId="1069" xr:uid="{00000000-0005-0000-0000-0000C8030000}"/>
    <cellStyle name="Prozent 4 3 4 5" xfId="1072" xr:uid="{00000000-0005-0000-0000-0000C9030000}"/>
    <cellStyle name="Prozent 4 3 4 6" xfId="1066" xr:uid="{00000000-0005-0000-0000-0000CA030000}"/>
    <cellStyle name="Prozent 4 3 5" xfId="1073" xr:uid="{00000000-0005-0000-0000-0000CB030000}"/>
    <cellStyle name="Prozent 4 4" xfId="474" xr:uid="{00000000-0005-0000-0000-0000CC030000}"/>
    <cellStyle name="Prozent 4 4 2" xfId="475" xr:uid="{00000000-0005-0000-0000-0000CD030000}"/>
    <cellStyle name="Prozent 4 4 2 2" xfId="1074" xr:uid="{00000000-0005-0000-0000-0000CE030000}"/>
    <cellStyle name="Prozent 4 4 2 3" xfId="1075" xr:uid="{00000000-0005-0000-0000-0000CF030000}"/>
    <cellStyle name="Prozent 4 4 2 4" xfId="1076" xr:uid="{00000000-0005-0000-0000-0000D0030000}"/>
    <cellStyle name="Prozent 4 4 3" xfId="1077" xr:uid="{00000000-0005-0000-0000-0000D1030000}"/>
    <cellStyle name="Prozent 4 4 4" xfId="1078" xr:uid="{00000000-0005-0000-0000-0000D2030000}"/>
    <cellStyle name="Prozent 4 4 5" xfId="1079" xr:uid="{00000000-0005-0000-0000-0000D3030000}"/>
    <cellStyle name="Prozent 4 5" xfId="476" xr:uid="{00000000-0005-0000-0000-0000D4030000}"/>
    <cellStyle name="Prozent 4 5 2" xfId="1080" xr:uid="{00000000-0005-0000-0000-0000D5030000}"/>
    <cellStyle name="Prozent 4 5 3" xfId="1081" xr:uid="{00000000-0005-0000-0000-0000D6030000}"/>
    <cellStyle name="Prozent 4 5 4" xfId="1082" xr:uid="{00000000-0005-0000-0000-0000D7030000}"/>
    <cellStyle name="Prozent 4 6" xfId="1083" xr:uid="{00000000-0005-0000-0000-0000D8030000}"/>
    <cellStyle name="Prozent 4 7" xfId="1084" xr:uid="{00000000-0005-0000-0000-0000D9030000}"/>
    <cellStyle name="Prozent 4 8" xfId="1085" xr:uid="{00000000-0005-0000-0000-0000DA030000}"/>
    <cellStyle name="Prozent 5" xfId="477" xr:uid="{00000000-0005-0000-0000-0000DB030000}"/>
    <cellStyle name="Prozent 5 2" xfId="478" xr:uid="{00000000-0005-0000-0000-0000DC030000}"/>
    <cellStyle name="Prozent 5 2 2" xfId="479" xr:uid="{00000000-0005-0000-0000-0000DD030000}"/>
    <cellStyle name="Prozent 5 2 2 2" xfId="480" xr:uid="{00000000-0005-0000-0000-0000DE030000}"/>
    <cellStyle name="Prozent 5 2 2 2 2" xfId="1086" xr:uid="{00000000-0005-0000-0000-0000DF030000}"/>
    <cellStyle name="Prozent 5 2 2 2 3" xfId="1087" xr:uid="{00000000-0005-0000-0000-0000E0030000}"/>
    <cellStyle name="Prozent 5 2 2 2 4" xfId="1088" xr:uid="{00000000-0005-0000-0000-0000E1030000}"/>
    <cellStyle name="Prozent 5 2 2 3" xfId="1089" xr:uid="{00000000-0005-0000-0000-0000E2030000}"/>
    <cellStyle name="Prozent 5 2 2 4" xfId="1090" xr:uid="{00000000-0005-0000-0000-0000E3030000}"/>
    <cellStyle name="Prozent 5 2 2 5" xfId="1091" xr:uid="{00000000-0005-0000-0000-0000E4030000}"/>
    <cellStyle name="Prozent 5 2 3" xfId="481" xr:uid="{00000000-0005-0000-0000-0000E5030000}"/>
    <cellStyle name="Prozent 5 2 3 2" xfId="1092" xr:uid="{00000000-0005-0000-0000-0000E6030000}"/>
    <cellStyle name="Prozent 5 2 3 3" xfId="1093" xr:uid="{00000000-0005-0000-0000-0000E7030000}"/>
    <cellStyle name="Prozent 5 2 3 4" xfId="1094" xr:uid="{00000000-0005-0000-0000-0000E8030000}"/>
    <cellStyle name="Prozent 5 2 4" xfId="1095" xr:uid="{00000000-0005-0000-0000-0000E9030000}"/>
    <cellStyle name="Prozent 5 2 5" xfId="1096" xr:uid="{00000000-0005-0000-0000-0000EA030000}"/>
    <cellStyle name="Prozent 5 2 6" xfId="1097" xr:uid="{00000000-0005-0000-0000-0000EB030000}"/>
    <cellStyle name="Prozent 5 3" xfId="482" xr:uid="{00000000-0005-0000-0000-0000EC030000}"/>
    <cellStyle name="Prozent 5 3 2" xfId="483" xr:uid="{00000000-0005-0000-0000-0000ED030000}"/>
    <cellStyle name="Prozent 5 3 2 2" xfId="1098" xr:uid="{00000000-0005-0000-0000-0000EE030000}"/>
    <cellStyle name="Prozent 5 3 2 3" xfId="1099" xr:uid="{00000000-0005-0000-0000-0000EF030000}"/>
    <cellStyle name="Prozent 5 3 2 4" xfId="1100" xr:uid="{00000000-0005-0000-0000-0000F0030000}"/>
    <cellStyle name="Prozent 5 3 3" xfId="1101" xr:uid="{00000000-0005-0000-0000-0000F1030000}"/>
    <cellStyle name="Prozent 5 3 4" xfId="1102" xr:uid="{00000000-0005-0000-0000-0000F2030000}"/>
    <cellStyle name="Prozent 5 3 5" xfId="1103" xr:uid="{00000000-0005-0000-0000-0000F3030000}"/>
    <cellStyle name="Prozent 5 4" xfId="484" xr:uid="{00000000-0005-0000-0000-0000F4030000}"/>
    <cellStyle name="Prozent 5 4 2" xfId="485" xr:uid="{00000000-0005-0000-0000-0000F5030000}"/>
    <cellStyle name="Prozent 5 4 2 2" xfId="1104" xr:uid="{00000000-0005-0000-0000-0000F6030000}"/>
    <cellStyle name="Prozent 5 4 3" xfId="486" xr:uid="{00000000-0005-0000-0000-0000F7030000}"/>
    <cellStyle name="Prozent 5 4 3 2" xfId="487" xr:uid="{00000000-0005-0000-0000-0000F8030000}"/>
    <cellStyle name="Prozent 5 4 3 2 2" xfId="1106" xr:uid="{00000000-0005-0000-0000-0000F9030000}"/>
    <cellStyle name="Prozent 5 4 3 3" xfId="1107" xr:uid="{00000000-0005-0000-0000-0000FA030000}"/>
    <cellStyle name="Prozent 5 4 3 3 2" xfId="1108" xr:uid="{00000000-0005-0000-0000-0000FB030000}"/>
    <cellStyle name="Prozent 5 4 3 4" xfId="1109" xr:uid="{00000000-0005-0000-0000-0000FC030000}"/>
    <cellStyle name="Prozent 5 4 3 5" xfId="1105" xr:uid="{00000000-0005-0000-0000-0000FD030000}"/>
    <cellStyle name="Prozent 5 4 4" xfId="488" xr:uid="{00000000-0005-0000-0000-0000FE030000}"/>
    <cellStyle name="Prozent 5 4 4 2" xfId="1110" xr:uid="{00000000-0005-0000-0000-0000FF030000}"/>
    <cellStyle name="Prozent 5 4 4 2 2" xfId="1111" xr:uid="{00000000-0005-0000-0000-000000040000}"/>
    <cellStyle name="Prozent 5 4 5" xfId="1112" xr:uid="{00000000-0005-0000-0000-000001040000}"/>
    <cellStyle name="Prozent 5 5" xfId="489" xr:uid="{00000000-0005-0000-0000-000002040000}"/>
    <cellStyle name="Prozent 5 5 2" xfId="490" xr:uid="{00000000-0005-0000-0000-000003040000}"/>
    <cellStyle name="Prozent 5 5 2 2" xfId="1114" xr:uid="{00000000-0005-0000-0000-000004040000}"/>
    <cellStyle name="Prozent 5 5 3" xfId="491" xr:uid="{00000000-0005-0000-0000-000005040000}"/>
    <cellStyle name="Prozent 5 5 3 2" xfId="1115" xr:uid="{00000000-0005-0000-0000-000006040000}"/>
    <cellStyle name="Prozent 5 5 4" xfId="492" xr:uid="{00000000-0005-0000-0000-000007040000}"/>
    <cellStyle name="Prozent 5 5 4 2" xfId="1117" xr:uid="{00000000-0005-0000-0000-000008040000}"/>
    <cellStyle name="Prozent 5 5 4 3" xfId="1118" xr:uid="{00000000-0005-0000-0000-000009040000}"/>
    <cellStyle name="Prozent 5 5 4 4" xfId="1116" xr:uid="{00000000-0005-0000-0000-00000A040000}"/>
    <cellStyle name="Prozent 5 5 5" xfId="1119" xr:uid="{00000000-0005-0000-0000-00000B040000}"/>
    <cellStyle name="Prozent 5 5 6" xfId="1113" xr:uid="{00000000-0005-0000-0000-00000C040000}"/>
    <cellStyle name="Prozent 5 6" xfId="1120" xr:uid="{00000000-0005-0000-0000-00000D040000}"/>
    <cellStyle name="Prozent 6" xfId="493" xr:uid="{00000000-0005-0000-0000-00000E040000}"/>
    <cellStyle name="Prozent 6 2" xfId="494" xr:uid="{00000000-0005-0000-0000-00000F040000}"/>
    <cellStyle name="Prozent 6 2 2" xfId="495" xr:uid="{00000000-0005-0000-0000-000010040000}"/>
    <cellStyle name="Prozent 6 2 2 2" xfId="1121" xr:uid="{00000000-0005-0000-0000-000011040000}"/>
    <cellStyle name="Prozent 6 2 2 3" xfId="1122" xr:uid="{00000000-0005-0000-0000-000012040000}"/>
    <cellStyle name="Prozent 6 2 2 4" xfId="1123" xr:uid="{00000000-0005-0000-0000-000013040000}"/>
    <cellStyle name="Prozent 6 2 3" xfId="1124" xr:uid="{00000000-0005-0000-0000-000014040000}"/>
    <cellStyle name="Prozent 6 2 4" xfId="1125" xr:uid="{00000000-0005-0000-0000-000015040000}"/>
    <cellStyle name="Prozent 6 2 5" xfId="1126" xr:uid="{00000000-0005-0000-0000-000016040000}"/>
    <cellStyle name="Prozent 6 3" xfId="496" xr:uid="{00000000-0005-0000-0000-000017040000}"/>
    <cellStyle name="Prozent 6 3 2" xfId="1127" xr:uid="{00000000-0005-0000-0000-000018040000}"/>
    <cellStyle name="Prozent 6 3 3" xfId="1128" xr:uid="{00000000-0005-0000-0000-000019040000}"/>
    <cellStyle name="Prozent 6 3 4" xfId="1129" xr:uid="{00000000-0005-0000-0000-00001A040000}"/>
    <cellStyle name="Prozent 6 4" xfId="1130" xr:uid="{00000000-0005-0000-0000-00001B040000}"/>
    <cellStyle name="Prozent 6 5" xfId="1131" xr:uid="{00000000-0005-0000-0000-00001C040000}"/>
    <cellStyle name="Prozent 6 6" xfId="1132" xr:uid="{00000000-0005-0000-0000-00001D040000}"/>
    <cellStyle name="Prozent 7" xfId="497" xr:uid="{00000000-0005-0000-0000-00001E040000}"/>
    <cellStyle name="Prozent 7 2" xfId="498" xr:uid="{00000000-0005-0000-0000-00001F040000}"/>
    <cellStyle name="Prozent 7 2 2" xfId="499" xr:uid="{00000000-0005-0000-0000-000020040000}"/>
    <cellStyle name="Prozent 7 2 2 2" xfId="1133" xr:uid="{00000000-0005-0000-0000-000021040000}"/>
    <cellStyle name="Prozent 7 2 2 3" xfId="1134" xr:uid="{00000000-0005-0000-0000-000022040000}"/>
    <cellStyle name="Prozent 7 2 2 4" xfId="1135" xr:uid="{00000000-0005-0000-0000-000023040000}"/>
    <cellStyle name="Prozent 7 2 3" xfId="1136" xr:uid="{00000000-0005-0000-0000-000024040000}"/>
    <cellStyle name="Prozent 7 2 4" xfId="1137" xr:uid="{00000000-0005-0000-0000-000025040000}"/>
    <cellStyle name="Prozent 7 2 5" xfId="1138" xr:uid="{00000000-0005-0000-0000-000026040000}"/>
    <cellStyle name="Prozent 7 3" xfId="500" xr:uid="{00000000-0005-0000-0000-000027040000}"/>
    <cellStyle name="Prozent 7 3 2" xfId="1139" xr:uid="{00000000-0005-0000-0000-000028040000}"/>
    <cellStyle name="Prozent 7 3 3" xfId="1140" xr:uid="{00000000-0005-0000-0000-000029040000}"/>
    <cellStyle name="Prozent 7 3 4" xfId="1141" xr:uid="{00000000-0005-0000-0000-00002A040000}"/>
    <cellStyle name="Prozent 7 4" xfId="1142" xr:uid="{00000000-0005-0000-0000-00002B040000}"/>
    <cellStyle name="Prozent 7 5" xfId="1143" xr:uid="{00000000-0005-0000-0000-00002C040000}"/>
    <cellStyle name="Prozent 7 6" xfId="1144" xr:uid="{00000000-0005-0000-0000-00002D040000}"/>
    <cellStyle name="Prozent 8" xfId="501" xr:uid="{00000000-0005-0000-0000-00002E040000}"/>
    <cellStyle name="Prozent 8 2" xfId="502" xr:uid="{00000000-0005-0000-0000-00002F040000}"/>
    <cellStyle name="Prozent 8 2 2" xfId="503" xr:uid="{00000000-0005-0000-0000-000030040000}"/>
    <cellStyle name="Prozent 8 2 2 2" xfId="1145" xr:uid="{00000000-0005-0000-0000-000031040000}"/>
    <cellStyle name="Prozent 8 2 3" xfId="504" xr:uid="{00000000-0005-0000-0000-000032040000}"/>
    <cellStyle name="Prozent 8 2 4" xfId="1146" xr:uid="{00000000-0005-0000-0000-000033040000}"/>
    <cellStyle name="Prozent 8 3" xfId="505" xr:uid="{00000000-0005-0000-0000-000034040000}"/>
    <cellStyle name="Prozent 8 3 2" xfId="506" xr:uid="{00000000-0005-0000-0000-000035040000}"/>
    <cellStyle name="Prozent 8 3 2 2" xfId="507" xr:uid="{00000000-0005-0000-0000-000036040000}"/>
    <cellStyle name="Prozent 8 3 2 2 2" xfId="1148" xr:uid="{00000000-0005-0000-0000-000037040000}"/>
    <cellStyle name="Prozent 8 3 2 2 3" xfId="1147" xr:uid="{00000000-0005-0000-0000-000038040000}"/>
    <cellStyle name="Prozent 8 3 2 3" xfId="508" xr:uid="{00000000-0005-0000-0000-000039040000}"/>
    <cellStyle name="Prozent 8 3 2 3 2" xfId="1150" xr:uid="{00000000-0005-0000-0000-00003A040000}"/>
    <cellStyle name="Prozent 8 3 2 3 3" xfId="1151" xr:uid="{00000000-0005-0000-0000-00003B040000}"/>
    <cellStyle name="Prozent 8 3 2 3 4" xfId="1149" xr:uid="{00000000-0005-0000-0000-00003C040000}"/>
    <cellStyle name="Prozent 8 3 2 4" xfId="1152" xr:uid="{00000000-0005-0000-0000-00003D040000}"/>
    <cellStyle name="Prozent 8 3 2 5" xfId="1153" xr:uid="{00000000-0005-0000-0000-00003E040000}"/>
    <cellStyle name="Prozent 8 3 3" xfId="509" xr:uid="{00000000-0005-0000-0000-00003F040000}"/>
    <cellStyle name="Prozent 8 3 3 2" xfId="510" xr:uid="{00000000-0005-0000-0000-000040040000}"/>
    <cellStyle name="Prozent 8 3 3 2 2" xfId="1154" xr:uid="{00000000-0005-0000-0000-000041040000}"/>
    <cellStyle name="Prozent 8 3 3 3" xfId="511" xr:uid="{00000000-0005-0000-0000-000042040000}"/>
    <cellStyle name="Prozent 8 3 3 4" xfId="1155" xr:uid="{00000000-0005-0000-0000-000043040000}"/>
    <cellStyle name="Prozent 8 3 4" xfId="1156" xr:uid="{00000000-0005-0000-0000-000044040000}"/>
    <cellStyle name="Prozent 8 3 5" xfId="1157" xr:uid="{00000000-0005-0000-0000-000045040000}"/>
    <cellStyle name="Prozent 8 3 6" xfId="1158" xr:uid="{00000000-0005-0000-0000-000046040000}"/>
    <cellStyle name="Prozent 8 4" xfId="1159" xr:uid="{00000000-0005-0000-0000-000047040000}"/>
    <cellStyle name="Prozent 9" xfId="512" xr:uid="{00000000-0005-0000-0000-000048040000}"/>
    <cellStyle name="Prozent 9 2" xfId="1160" xr:uid="{00000000-0005-0000-0000-000049040000}"/>
    <cellStyle name="Prozent 9 3" xfId="1161" xr:uid="{00000000-0005-0000-0000-00004A040000}"/>
    <cellStyle name="Prozent 9 4" xfId="1162" xr:uid="{00000000-0005-0000-0000-00004B040000}"/>
    <cellStyle name="Schlecht 2" xfId="514" xr:uid="{00000000-0005-0000-0000-00004C040000}"/>
    <cellStyle name="Schlecht 3" xfId="515" xr:uid="{00000000-0005-0000-0000-00004D040000}"/>
    <cellStyle name="Schlecht 4" xfId="1163" xr:uid="{00000000-0005-0000-0000-00004E040000}"/>
    <cellStyle name="Standard 2" xfId="516" xr:uid="{00000000-0005-0000-0000-000050040000}"/>
    <cellStyle name="Standard 2 2" xfId="517" xr:uid="{00000000-0005-0000-0000-000051040000}"/>
    <cellStyle name="Standard 2 2 2" xfId="518" xr:uid="{00000000-0005-0000-0000-000052040000}"/>
    <cellStyle name="Standard 2 2 3" xfId="519" xr:uid="{00000000-0005-0000-0000-000053040000}"/>
    <cellStyle name="Standard 2 3" xfId="520" xr:uid="{00000000-0005-0000-0000-000054040000}"/>
    <cellStyle name="Standard 2 4" xfId="521" xr:uid="{00000000-0005-0000-0000-000055040000}"/>
    <cellStyle name="Standard 2 5" xfId="522" xr:uid="{00000000-0005-0000-0000-000056040000}"/>
    <cellStyle name="Standard 2 6" xfId="523" xr:uid="{00000000-0005-0000-0000-000057040000}"/>
    <cellStyle name="Standard 3" xfId="524" xr:uid="{00000000-0005-0000-0000-000058040000}"/>
    <cellStyle name="Standard 3 2" xfId="525" xr:uid="{00000000-0005-0000-0000-000059040000}"/>
    <cellStyle name="Standard 3 2 2" xfId="526" xr:uid="{00000000-0005-0000-0000-00005A040000}"/>
    <cellStyle name="Standard 3 2 2 2" xfId="527" xr:uid="{00000000-0005-0000-0000-00005B040000}"/>
    <cellStyle name="Standard 3 2 2 2 2" xfId="528" xr:uid="{00000000-0005-0000-0000-00005C040000}"/>
    <cellStyle name="Standard 3 2 2 2 2 2" xfId="1164" xr:uid="{00000000-0005-0000-0000-00005D040000}"/>
    <cellStyle name="Standard 3 2 2 2 2 3" xfId="1165" xr:uid="{00000000-0005-0000-0000-00005E040000}"/>
    <cellStyle name="Standard 3 2 2 2 2 4" xfId="1166" xr:uid="{00000000-0005-0000-0000-00005F040000}"/>
    <cellStyle name="Standard 3 2 2 2 3" xfId="1167" xr:uid="{00000000-0005-0000-0000-000060040000}"/>
    <cellStyle name="Standard 3 2 2 2 4" xfId="1168" xr:uid="{00000000-0005-0000-0000-000061040000}"/>
    <cellStyle name="Standard 3 2 2 2 5" xfId="1169" xr:uid="{00000000-0005-0000-0000-000062040000}"/>
    <cellStyle name="Standard 3 2 2 3" xfId="529" xr:uid="{00000000-0005-0000-0000-000063040000}"/>
    <cellStyle name="Standard 3 2 2 3 2" xfId="1170" xr:uid="{00000000-0005-0000-0000-000064040000}"/>
    <cellStyle name="Standard 3 2 2 3 3" xfId="1171" xr:uid="{00000000-0005-0000-0000-000065040000}"/>
    <cellStyle name="Standard 3 2 2 3 4" xfId="1172" xr:uid="{00000000-0005-0000-0000-000066040000}"/>
    <cellStyle name="Standard 3 2 2 4" xfId="1173" xr:uid="{00000000-0005-0000-0000-000067040000}"/>
    <cellStyle name="Standard 3 2 2 5" xfId="1174" xr:uid="{00000000-0005-0000-0000-000068040000}"/>
    <cellStyle name="Standard 3 2 2 6" xfId="1175" xr:uid="{00000000-0005-0000-0000-000069040000}"/>
    <cellStyle name="Standard 3 2 3" xfId="530" xr:uid="{00000000-0005-0000-0000-00006A040000}"/>
    <cellStyle name="Standard 3 2 3 2" xfId="531" xr:uid="{00000000-0005-0000-0000-00006B040000}"/>
    <cellStyle name="Standard 3 2 3 2 2" xfId="1176" xr:uid="{00000000-0005-0000-0000-00006C040000}"/>
    <cellStyle name="Standard 3 2 3 2 3" xfId="1177" xr:uid="{00000000-0005-0000-0000-00006D040000}"/>
    <cellStyle name="Standard 3 2 3 2 4" xfId="1178" xr:uid="{00000000-0005-0000-0000-00006E040000}"/>
    <cellStyle name="Standard 3 2 3 3" xfId="1179" xr:uid="{00000000-0005-0000-0000-00006F040000}"/>
    <cellStyle name="Standard 3 2 3 4" xfId="1180" xr:uid="{00000000-0005-0000-0000-000070040000}"/>
    <cellStyle name="Standard 3 2 3 5" xfId="1181" xr:uid="{00000000-0005-0000-0000-000071040000}"/>
    <cellStyle name="Standard 3 2 4" xfId="532" xr:uid="{00000000-0005-0000-0000-000072040000}"/>
    <cellStyle name="Standard 3 2 4 2" xfId="533" xr:uid="{00000000-0005-0000-0000-000073040000}"/>
    <cellStyle name="Standard 3 2 4 2 2" xfId="1182" xr:uid="{00000000-0005-0000-0000-000074040000}"/>
    <cellStyle name="Standard 3 2 4 3" xfId="534" xr:uid="{00000000-0005-0000-0000-000075040000}"/>
    <cellStyle name="Standard 3 2 4 4" xfId="1183" xr:uid="{00000000-0005-0000-0000-000076040000}"/>
    <cellStyle name="Standard 3 2 4 5" xfId="1184" xr:uid="{00000000-0005-0000-0000-000077040000}"/>
    <cellStyle name="Standard 3 2 5" xfId="535" xr:uid="{00000000-0005-0000-0000-000078040000}"/>
    <cellStyle name="Standard 3 2 6" xfId="536" xr:uid="{00000000-0005-0000-0000-000079040000}"/>
    <cellStyle name="Standard 3 2 7" xfId="1185" xr:uid="{00000000-0005-0000-0000-00007A040000}"/>
    <cellStyle name="Standard 3 3" xfId="537" xr:uid="{00000000-0005-0000-0000-00007B040000}"/>
    <cellStyle name="Standard 3 3 2" xfId="538" xr:uid="{00000000-0005-0000-0000-00007C040000}"/>
    <cellStyle name="Standard 3 3 2 2" xfId="539" xr:uid="{00000000-0005-0000-0000-00007D040000}"/>
    <cellStyle name="Standard 3 3 2 2 2" xfId="1186" xr:uid="{00000000-0005-0000-0000-00007E040000}"/>
    <cellStyle name="Standard 3 3 2 2 3" xfId="1187" xr:uid="{00000000-0005-0000-0000-00007F040000}"/>
    <cellStyle name="Standard 3 3 2 2 4" xfId="1188" xr:uid="{00000000-0005-0000-0000-000080040000}"/>
    <cellStyle name="Standard 3 3 2 3" xfId="1189" xr:uid="{00000000-0005-0000-0000-000081040000}"/>
    <cellStyle name="Standard 3 3 2 4" xfId="1190" xr:uid="{00000000-0005-0000-0000-000082040000}"/>
    <cellStyle name="Standard 3 3 2 5" xfId="1191" xr:uid="{00000000-0005-0000-0000-000083040000}"/>
    <cellStyle name="Standard 3 3 3" xfId="540" xr:uid="{00000000-0005-0000-0000-000084040000}"/>
    <cellStyle name="Standard 3 3 3 2" xfId="1192" xr:uid="{00000000-0005-0000-0000-000085040000}"/>
    <cellStyle name="Standard 3 3 3 3" xfId="1193" xr:uid="{00000000-0005-0000-0000-000086040000}"/>
    <cellStyle name="Standard 3 3 3 4" xfId="1194" xr:uid="{00000000-0005-0000-0000-000087040000}"/>
    <cellStyle name="Standard 3 3 4" xfId="1195" xr:uid="{00000000-0005-0000-0000-000088040000}"/>
    <cellStyle name="Standard 3 3 5" xfId="1196" xr:uid="{00000000-0005-0000-0000-000089040000}"/>
    <cellStyle name="Standard 3 3 6" xfId="1197" xr:uid="{00000000-0005-0000-0000-00008A040000}"/>
    <cellStyle name="Standard 3 4" xfId="541" xr:uid="{00000000-0005-0000-0000-00008B040000}"/>
    <cellStyle name="Standard 3 4 2" xfId="542" xr:uid="{00000000-0005-0000-0000-00008C040000}"/>
    <cellStyle name="Standard 3 4 2 2" xfId="1198" xr:uid="{00000000-0005-0000-0000-00008D040000}"/>
    <cellStyle name="Standard 3 4 2 3" xfId="1199" xr:uid="{00000000-0005-0000-0000-00008E040000}"/>
    <cellStyle name="Standard 3 4 2 4" xfId="1200" xr:uid="{00000000-0005-0000-0000-00008F040000}"/>
    <cellStyle name="Standard 3 4 3" xfId="1201" xr:uid="{00000000-0005-0000-0000-000090040000}"/>
    <cellStyle name="Standard 3 4 4" xfId="1202" xr:uid="{00000000-0005-0000-0000-000091040000}"/>
    <cellStyle name="Standard 3 4 5" xfId="1203" xr:uid="{00000000-0005-0000-0000-000092040000}"/>
    <cellStyle name="Standard 3 5" xfId="543" xr:uid="{00000000-0005-0000-0000-000093040000}"/>
    <cellStyle name="Standard 3 5 2" xfId="1204" xr:uid="{00000000-0005-0000-0000-000094040000}"/>
    <cellStyle name="Standard 3 5 3" xfId="1205" xr:uid="{00000000-0005-0000-0000-000095040000}"/>
    <cellStyle name="Standard 3 5 4" xfId="1206" xr:uid="{00000000-0005-0000-0000-000096040000}"/>
    <cellStyle name="Standard 3 6" xfId="544" xr:uid="{00000000-0005-0000-0000-000097040000}"/>
    <cellStyle name="Standard 3 6 2" xfId="1208" xr:uid="{00000000-0005-0000-0000-000098040000}"/>
    <cellStyle name="Standard 3 6 3" xfId="1207" xr:uid="{00000000-0005-0000-0000-000099040000}"/>
    <cellStyle name="Standard 3 7" xfId="1209" xr:uid="{00000000-0005-0000-0000-00009A040000}"/>
    <cellStyle name="Standard 3 8" xfId="1210" xr:uid="{00000000-0005-0000-0000-00009B040000}"/>
    <cellStyle name="Standard 4" xfId="545" xr:uid="{00000000-0005-0000-0000-00009C040000}"/>
    <cellStyle name="Standard 5" xfId="546" xr:uid="{00000000-0005-0000-0000-00009D040000}"/>
    <cellStyle name="Standard 5 2" xfId="547" xr:uid="{00000000-0005-0000-0000-00009E040000}"/>
    <cellStyle name="Standard 6" xfId="1235" xr:uid="{00000000-0005-0000-0000-00009F040000}"/>
    <cellStyle name="Standard 7" xfId="1236" xr:uid="{00000000-0005-0000-0000-0000A0040000}"/>
    <cellStyle name="Standard_Werte" xfId="548" xr:uid="{00000000-0005-0000-0000-0000A1040000}"/>
    <cellStyle name="Title" xfId="549" xr:uid="{00000000-0005-0000-0000-0000A2040000}"/>
    <cellStyle name="Title 2" xfId="550" xr:uid="{00000000-0005-0000-0000-0000A3040000}"/>
    <cellStyle name="Title 2 2" xfId="551" xr:uid="{00000000-0005-0000-0000-0000A4040000}"/>
    <cellStyle name="Title 2 2 2" xfId="1213" xr:uid="{00000000-0005-0000-0000-0000A5040000}"/>
    <cellStyle name="Title 2 2 3" xfId="1212" xr:uid="{00000000-0005-0000-0000-0000A6040000}"/>
    <cellStyle name="Title 2 3" xfId="552" xr:uid="{00000000-0005-0000-0000-0000A7040000}"/>
    <cellStyle name="Title 2 4" xfId="1211" xr:uid="{00000000-0005-0000-0000-0000A8040000}"/>
    <cellStyle name="Title 3" xfId="553" xr:uid="{00000000-0005-0000-0000-0000A9040000}"/>
    <cellStyle name="Title 3 2" xfId="1215" xr:uid="{00000000-0005-0000-0000-0000AA040000}"/>
    <cellStyle name="Title 3 3" xfId="1214" xr:uid="{00000000-0005-0000-0000-0000AB040000}"/>
    <cellStyle name="Title 4" xfId="554" xr:uid="{00000000-0005-0000-0000-0000AC040000}"/>
    <cellStyle name="Total 2" xfId="555" xr:uid="{00000000-0005-0000-0000-0000AD040000}"/>
    <cellStyle name="Überschrift 1 2" xfId="556" xr:uid="{00000000-0005-0000-0000-0000AE040000}"/>
    <cellStyle name="Überschrift 1 3" xfId="557" xr:uid="{00000000-0005-0000-0000-0000AF040000}"/>
    <cellStyle name="Überschrift 1 4" xfId="1216" xr:uid="{00000000-0005-0000-0000-0000B0040000}"/>
    <cellStyle name="Überschrift 1 4 2" xfId="1237" xr:uid="{00000000-0005-0000-0000-0000B1040000}"/>
    <cellStyle name="Überschrift 1 5" xfId="1217" xr:uid="{00000000-0005-0000-0000-0000B2040000}"/>
    <cellStyle name="Überschrift 2 2" xfId="558" xr:uid="{00000000-0005-0000-0000-0000B3040000}"/>
    <cellStyle name="Überschrift 2 3" xfId="559" xr:uid="{00000000-0005-0000-0000-0000B4040000}"/>
    <cellStyle name="Überschrift 2 4" xfId="1218" xr:uid="{00000000-0005-0000-0000-0000B5040000}"/>
    <cellStyle name="Überschrift 2 4 2" xfId="1238" xr:uid="{00000000-0005-0000-0000-0000B6040000}"/>
    <cellStyle name="Überschrift 2 5" xfId="1219" xr:uid="{00000000-0005-0000-0000-0000B7040000}"/>
    <cellStyle name="Überschrift 3 2" xfId="560" xr:uid="{00000000-0005-0000-0000-0000B8040000}"/>
    <cellStyle name="Überschrift 3 3" xfId="561" xr:uid="{00000000-0005-0000-0000-0000B9040000}"/>
    <cellStyle name="Überschrift 3 4" xfId="1220" xr:uid="{00000000-0005-0000-0000-0000BA040000}"/>
    <cellStyle name="Überschrift 3 4 2" xfId="1239" xr:uid="{00000000-0005-0000-0000-0000BB040000}"/>
    <cellStyle name="Überschrift 3 5" xfId="1221" xr:uid="{00000000-0005-0000-0000-0000BC040000}"/>
    <cellStyle name="Überschrift 4 2" xfId="562" xr:uid="{00000000-0005-0000-0000-0000BD040000}"/>
    <cellStyle name="Überschrift 4 3" xfId="563" xr:uid="{00000000-0005-0000-0000-0000BE040000}"/>
    <cellStyle name="Überschrift 4 4" xfId="1222" xr:uid="{00000000-0005-0000-0000-0000BF040000}"/>
    <cellStyle name="Überschrift 4 4 2" xfId="1240" xr:uid="{00000000-0005-0000-0000-0000C0040000}"/>
    <cellStyle name="Überschrift 4 5" xfId="1223" xr:uid="{00000000-0005-0000-0000-0000C1040000}"/>
    <cellStyle name="Überschrift 5" xfId="564" xr:uid="{00000000-0005-0000-0000-0000C2040000}"/>
    <cellStyle name="Überschrift 6" xfId="565" xr:uid="{00000000-0005-0000-0000-0000C3040000}"/>
    <cellStyle name="Überschrift 7" xfId="1224" xr:uid="{00000000-0005-0000-0000-0000C4040000}"/>
    <cellStyle name="Überschrift 7 2" xfId="1241" xr:uid="{00000000-0005-0000-0000-0000C5040000}"/>
    <cellStyle name="Überschrift 8" xfId="1225" xr:uid="{00000000-0005-0000-0000-0000C6040000}"/>
    <cellStyle name="Verknüpfte Zelle 2" xfId="567" xr:uid="{00000000-0005-0000-0000-0000C7040000}"/>
    <cellStyle name="Verknüpfte Zelle 3" xfId="568" xr:uid="{00000000-0005-0000-0000-0000C8040000}"/>
    <cellStyle name="Verknüpfte Zelle 4" xfId="1226" xr:uid="{00000000-0005-0000-0000-0000C9040000}"/>
    <cellStyle name="Warnender Text 2" xfId="569" xr:uid="{00000000-0005-0000-0000-0000CA040000}"/>
    <cellStyle name="Warnender Text 2 2" xfId="570" xr:uid="{00000000-0005-0000-0000-0000CB040000}"/>
    <cellStyle name="Warnender Text 2 3" xfId="571" xr:uid="{00000000-0005-0000-0000-0000CC040000}"/>
    <cellStyle name="Warnender Text 2 3 2" xfId="572" xr:uid="{00000000-0005-0000-0000-0000CD040000}"/>
    <cellStyle name="Warnender Text 2 3 2 2" xfId="1228" xr:uid="{00000000-0005-0000-0000-0000CE040000}"/>
    <cellStyle name="Warnender Text 2 3 2 3" xfId="1227" xr:uid="{00000000-0005-0000-0000-0000CF040000}"/>
    <cellStyle name="Warnender Text 3" xfId="573" xr:uid="{00000000-0005-0000-0000-0000D0040000}"/>
    <cellStyle name="Warnender Text 4" xfId="574" xr:uid="{00000000-0005-0000-0000-0000D1040000}"/>
    <cellStyle name="Warnender Text 5" xfId="575" xr:uid="{00000000-0005-0000-0000-0000D2040000}"/>
    <cellStyle name="Warnender Text 6" xfId="576" xr:uid="{00000000-0005-0000-0000-0000D3040000}"/>
    <cellStyle name="Zelle überprüfen 2" xfId="578" xr:uid="{00000000-0005-0000-0000-0000D4040000}"/>
    <cellStyle name="Zelle überprüfen 2 2" xfId="579" xr:uid="{00000000-0005-0000-0000-0000D5040000}"/>
    <cellStyle name="Zelle überprüfen 2 3" xfId="580" xr:uid="{00000000-0005-0000-0000-0000D6040000}"/>
    <cellStyle name="Zelle überprüfen 3" xfId="581" xr:uid="{00000000-0005-0000-0000-0000D7040000}"/>
    <cellStyle name="Zelle überprüfen 3 2" xfId="1230" xr:uid="{00000000-0005-0000-0000-0000D8040000}"/>
    <cellStyle name="Zelle überprüfen 3 3" xfId="1229" xr:uid="{00000000-0005-0000-0000-0000D9040000}"/>
    <cellStyle name="Zelle überprüfen 4" xfId="582" xr:uid="{00000000-0005-0000-0000-0000DA040000}"/>
  </cellStyles>
  <dxfs count="160">
    <dxf>
      <fill>
        <patternFill>
          <bgColor rgb="FFFF7C80"/>
        </patternFill>
      </fill>
    </dxf>
    <dxf>
      <fill>
        <patternFill>
          <bgColor theme="1" tint="0.34998626667073579"/>
        </patternFill>
      </fill>
    </dxf>
    <dxf>
      <fill>
        <patternFill>
          <bgColor theme="0" tint="-0.24994659260841701"/>
        </patternFill>
      </fill>
    </dxf>
    <dxf>
      <fill>
        <patternFill>
          <bgColor theme="4" tint="0.79998168889431442"/>
        </patternFill>
      </fill>
    </dxf>
    <dxf>
      <fill>
        <patternFill>
          <bgColor rgb="FFBFBFBF"/>
        </patternFill>
      </fill>
    </dxf>
    <dxf>
      <fill>
        <patternFill>
          <bgColor rgb="FFFF7C80"/>
        </patternFill>
      </fill>
    </dxf>
    <dxf>
      <fill>
        <patternFill>
          <bgColor rgb="FFFFFF99"/>
        </patternFill>
      </fill>
    </dxf>
    <dxf>
      <fill>
        <patternFill>
          <bgColor rgb="FFCCFFCC"/>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1" tint="0.499984740745262"/>
        </patternFill>
      </fill>
    </dxf>
    <dxf>
      <fill>
        <patternFill>
          <bgColor theme="0" tint="-0.24994659260841701"/>
        </patternFill>
      </fill>
    </dxf>
    <dxf>
      <fill>
        <patternFill>
          <bgColor rgb="FFFF7C80"/>
        </patternFill>
      </fill>
    </dxf>
    <dxf>
      <fill>
        <patternFill>
          <bgColor theme="1" tint="0.499984740745262"/>
        </patternFill>
      </fill>
    </dxf>
    <dxf>
      <fill>
        <patternFill>
          <bgColor rgb="FFC0C0C0"/>
        </patternFill>
      </fill>
    </dxf>
    <dxf>
      <fill>
        <patternFill>
          <bgColor rgb="FFFF7C80"/>
        </patternFill>
      </fill>
    </dxf>
    <dxf>
      <fill>
        <patternFill>
          <bgColor indexed="9"/>
        </patternFill>
      </fill>
    </dxf>
    <dxf>
      <fill>
        <patternFill>
          <bgColor theme="0"/>
        </patternFill>
      </fill>
    </dxf>
    <dxf>
      <fill>
        <patternFill>
          <bgColor rgb="FFCCFFCC"/>
        </patternFill>
      </fill>
    </dxf>
    <dxf>
      <fill>
        <patternFill>
          <bgColor rgb="FFFFFF99"/>
        </patternFill>
      </fill>
    </dxf>
    <dxf>
      <fill>
        <patternFill>
          <bgColor rgb="FFCCFFCC"/>
        </patternFill>
      </fill>
    </dxf>
    <dxf>
      <fill>
        <patternFill>
          <bgColor theme="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theme="0" tint="-0.24994659260841701"/>
        </patternFill>
      </fill>
    </dxf>
    <dxf>
      <fill>
        <patternFill>
          <bgColor rgb="FFFF7C80"/>
        </patternFill>
      </fill>
    </dxf>
    <dxf>
      <fill>
        <patternFill>
          <bgColor theme="1" tint="0.499984740745262"/>
        </patternFill>
      </fill>
    </dxf>
    <dxf>
      <fill>
        <patternFill>
          <bgColor rgb="FFFF7C80"/>
        </patternFill>
      </fill>
    </dxf>
    <dxf>
      <fill>
        <patternFill>
          <bgColor rgb="FFC0C0C0"/>
        </patternFill>
      </fill>
    </dxf>
    <dxf>
      <fill>
        <patternFill>
          <bgColor theme="1" tint="0.499984740745262"/>
        </patternFill>
      </fill>
    </dxf>
    <dxf>
      <fill>
        <patternFill>
          <bgColor theme="0" tint="-0.24994659260841701"/>
        </patternFill>
      </fill>
    </dxf>
    <dxf>
      <fill>
        <patternFill>
          <bgColor theme="1" tint="0.499984740745262"/>
        </patternFill>
      </fill>
    </dxf>
    <dxf>
      <fill>
        <patternFill>
          <bgColor rgb="FFC0C0C0"/>
        </patternFill>
      </fill>
    </dxf>
    <dxf>
      <fill>
        <patternFill>
          <bgColor theme="1" tint="0.499984740745262"/>
        </patternFill>
      </fill>
    </dxf>
    <dxf>
      <fill>
        <patternFill>
          <bgColor rgb="FFC0C0C0"/>
        </patternFill>
      </fill>
    </dxf>
    <dxf>
      <fill>
        <patternFill>
          <bgColor rgb="FFC0C0C0"/>
        </patternFill>
      </fill>
    </dxf>
    <dxf>
      <fill>
        <patternFill>
          <bgColor theme="1" tint="0.499984740745262"/>
        </patternFill>
      </fill>
    </dxf>
    <dxf>
      <fill>
        <patternFill>
          <bgColor theme="1" tint="0.499984740745262"/>
        </patternFill>
      </fill>
    </dxf>
    <dxf>
      <fill>
        <patternFill>
          <bgColor theme="0" tint="-0.24994659260841701"/>
        </patternFill>
      </fill>
    </dxf>
    <dxf>
      <fill>
        <patternFill>
          <bgColor theme="1" tint="0.499984740745262"/>
        </patternFill>
      </fill>
    </dxf>
    <dxf>
      <fill>
        <patternFill>
          <bgColor rgb="FFCCFFCC"/>
        </patternFill>
      </fill>
    </dxf>
    <dxf>
      <fill>
        <patternFill>
          <bgColor theme="0" tint="-0.24994659260841701"/>
        </patternFill>
      </fill>
    </dxf>
    <dxf>
      <fill>
        <patternFill>
          <bgColor theme="1" tint="0.499984740745262"/>
        </patternFill>
      </fill>
    </dxf>
    <dxf>
      <fill>
        <patternFill>
          <bgColor theme="1" tint="0.499984740745262"/>
        </patternFill>
      </fill>
    </dxf>
    <dxf>
      <fill>
        <patternFill>
          <bgColor rgb="FF808080"/>
        </patternFill>
      </fill>
    </dxf>
    <dxf>
      <fill>
        <patternFill>
          <bgColor rgb="FFFF7C80"/>
        </patternFill>
      </fill>
    </dxf>
    <dxf>
      <fill>
        <patternFill>
          <bgColor rgb="FFFF7C80"/>
        </patternFill>
      </fill>
    </dxf>
    <dxf>
      <fill>
        <patternFill>
          <bgColor rgb="FF99FF66"/>
        </patternFill>
      </fill>
    </dxf>
    <dxf>
      <fill>
        <patternFill>
          <bgColor rgb="FFFFFF99"/>
        </patternFill>
      </fill>
    </dxf>
    <dxf>
      <fill>
        <patternFill>
          <bgColor rgb="FFCCFFCC"/>
        </patternFill>
      </fill>
    </dxf>
    <dxf>
      <fill>
        <patternFill>
          <bgColor rgb="FFCCFFCC"/>
        </patternFill>
      </fill>
    </dxf>
    <dxf>
      <fill>
        <patternFill>
          <bgColor rgb="FFFF7C80"/>
        </patternFill>
      </fill>
    </dxf>
    <dxf>
      <fill>
        <patternFill>
          <bgColor rgb="FFFF7C80"/>
        </patternFill>
      </fill>
      <border>
        <left style="thin">
          <color indexed="64"/>
        </left>
        <right style="thin">
          <color indexed="64"/>
        </right>
        <top style="thin">
          <color indexed="64"/>
        </top>
        <bottom style="thin">
          <color indexed="64"/>
        </bottom>
      </border>
    </dxf>
    <dxf>
      <fill>
        <patternFill>
          <bgColor rgb="FFCCFFCC"/>
        </patternFill>
      </fill>
      <border>
        <left style="thin">
          <color indexed="64"/>
        </left>
        <right style="thin">
          <color indexed="64"/>
        </right>
        <top style="thin">
          <color indexed="64"/>
        </top>
        <bottom style="thin">
          <color indexed="64"/>
        </bottom>
      </border>
    </dxf>
    <dxf>
      <fill>
        <patternFill>
          <bgColor rgb="FFCCFFCC"/>
        </patternFill>
      </fill>
      <border>
        <left style="thin">
          <color auto="1"/>
        </left>
        <right style="thin">
          <color auto="1"/>
        </right>
        <top style="thin">
          <color auto="1"/>
        </top>
        <bottom style="thin">
          <color auto="1"/>
        </bottom>
        <vertical/>
        <horizontal/>
      </border>
    </dxf>
    <dxf>
      <fill>
        <patternFill>
          <bgColor rgb="FFFFFF99"/>
        </patternFill>
      </fill>
      <border>
        <left style="thin">
          <color indexed="64"/>
        </left>
        <right style="thin">
          <color indexed="64"/>
        </right>
        <top style="thin">
          <color indexed="64"/>
        </top>
        <bottom style="thin">
          <color indexed="64"/>
        </bottom>
      </border>
    </dxf>
    <dxf>
      <border>
        <left/>
        <right/>
        <top/>
        <bottom/>
      </border>
    </dxf>
    <dxf>
      <border>
        <left style="thin">
          <color indexed="64"/>
        </left>
        <right style="thin">
          <color indexed="64"/>
        </right>
        <top style="thin">
          <color indexed="64"/>
        </top>
        <bottom style="thin">
          <color indexed="64"/>
        </bottom>
      </border>
    </dxf>
    <dxf>
      <fill>
        <patternFill>
          <bgColor rgb="FFCCFFCC"/>
        </patternFill>
      </fill>
    </dxf>
    <dxf>
      <fill>
        <patternFill>
          <bgColor rgb="FFFFFF99"/>
        </patternFill>
      </fill>
    </dxf>
    <dxf>
      <fill>
        <patternFill>
          <bgColor rgb="FFFF776D"/>
        </patternFill>
      </fill>
    </dxf>
    <dxf>
      <fill>
        <patternFill>
          <bgColor rgb="FFFF776D"/>
        </patternFill>
      </fill>
    </dxf>
    <dxf>
      <fill>
        <patternFill>
          <bgColor rgb="FFC0C0C0"/>
        </patternFill>
      </fill>
    </dxf>
    <dxf>
      <fill>
        <patternFill>
          <bgColor rgb="FFDCE6F1"/>
        </patternFill>
      </fill>
    </dxf>
    <dxf>
      <fill>
        <patternFill>
          <bgColor rgb="FFCCFFCC"/>
        </patternFill>
      </fill>
    </dxf>
    <dxf>
      <fill>
        <patternFill>
          <bgColor rgb="FF99FF66"/>
        </patternFill>
      </fill>
    </dxf>
    <dxf>
      <fill>
        <patternFill>
          <bgColor rgb="FFCCFFCC"/>
        </patternFill>
      </fill>
    </dxf>
    <dxf>
      <fill>
        <patternFill>
          <bgColor rgb="FFCCFFCC"/>
        </patternFill>
      </fill>
    </dxf>
    <dxf>
      <fill>
        <patternFill>
          <bgColor rgb="FFFFFF99"/>
        </patternFill>
      </fill>
    </dxf>
    <dxf>
      <fill>
        <patternFill>
          <bgColor rgb="FFFFFF99"/>
        </patternFill>
      </fill>
    </dxf>
    <dxf>
      <fill>
        <patternFill>
          <bgColor rgb="FF99FF66"/>
        </patternFill>
      </fill>
    </dxf>
    <dxf>
      <fill>
        <patternFill>
          <bgColor rgb="FFCCFFCC"/>
        </patternFill>
      </fill>
    </dxf>
    <dxf>
      <fill>
        <patternFill>
          <bgColor rgb="FFFF7C80"/>
        </patternFill>
      </fill>
    </dxf>
    <dxf>
      <fill>
        <patternFill>
          <bgColor rgb="FF99FF66"/>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FFFF99"/>
        </patternFill>
      </fill>
    </dxf>
    <dxf>
      <fill>
        <patternFill>
          <bgColor rgb="FFC0C0C0"/>
        </patternFill>
      </fill>
    </dxf>
    <dxf>
      <fill>
        <patternFill>
          <bgColor theme="4" tint="0.79998168889431442"/>
        </patternFill>
      </fill>
    </dxf>
    <dxf>
      <fill>
        <patternFill>
          <bgColor rgb="FFC0C0C0"/>
        </patternFill>
      </fill>
    </dxf>
    <dxf>
      <fill>
        <patternFill>
          <bgColor theme="4" tint="0.79998168889431442"/>
        </patternFill>
      </fill>
    </dxf>
    <dxf>
      <font>
        <color rgb="FF9C0006"/>
      </font>
      <fill>
        <patternFill>
          <bgColor rgb="FFFFC7CE"/>
        </patternFill>
      </fill>
    </dxf>
    <dxf>
      <fill>
        <patternFill>
          <bgColor rgb="FFC0C0C0"/>
        </patternFill>
      </fill>
    </dxf>
    <dxf>
      <fill>
        <patternFill>
          <bgColor rgb="FFC0C0C0"/>
        </patternFill>
      </fill>
    </dxf>
    <dxf>
      <fill>
        <patternFill>
          <bgColor theme="4" tint="0.79998168889431442"/>
        </patternFill>
      </fill>
    </dxf>
    <dxf>
      <fill>
        <patternFill>
          <bgColor theme="4" tint="0.79998168889431442"/>
        </patternFill>
      </fill>
    </dxf>
    <dxf>
      <font>
        <color rgb="FF9C0006"/>
      </font>
      <fill>
        <patternFill>
          <bgColor rgb="FFFFC7CE"/>
        </patternFill>
      </fill>
    </dxf>
    <dxf>
      <fill>
        <patternFill>
          <bgColor rgb="FFC0C0C0"/>
        </patternFill>
      </fill>
    </dxf>
    <dxf>
      <fill>
        <patternFill>
          <bgColor rgb="FFC0C0C0"/>
        </patternFill>
      </fill>
    </dxf>
    <dxf>
      <fill>
        <patternFill patternType="lightUp">
          <fgColor theme="1"/>
        </patternFill>
      </fill>
    </dxf>
    <dxf>
      <fill>
        <patternFill patternType="lightUp">
          <fgColor theme="1"/>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Arial"/>
        <scheme val="none"/>
      </font>
      <alignment horizontal="general" vertical="center" textRotation="0" wrapText="0" indent="0" justifyLastLine="0" shrinkToFit="0" readingOrder="0"/>
      <border diagonalUp="0" diagonalDown="0">
        <left/>
        <right style="thin">
          <color indexed="64"/>
        </right>
        <top style="thin">
          <color indexed="64"/>
        </top>
        <bottom style="thin">
          <color indexed="64"/>
        </bottom>
      </border>
    </dxf>
    <dxf>
      <border outline="0">
        <top style="thin">
          <color indexed="64"/>
        </top>
      </border>
    </dxf>
    <dxf>
      <border outline="0">
        <right style="thin">
          <color indexed="64"/>
        </right>
      </border>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8"/>
        <color auto="1"/>
        <name val="Arial"/>
        <scheme val="none"/>
      </font>
      <alignment horizontal="general" vertical="center"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99FF66"/>
      <rgbColor rgb="000000FF"/>
      <rgbColor rgb="00FFFF00"/>
      <rgbColor rgb="00FF7C80"/>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DCE6F1"/>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808080"/>
    </indexedColors>
    <mruColors>
      <color rgb="FFC0C0C0"/>
      <color rgb="FFFFFF99"/>
      <color rgb="FFFFFFCC"/>
      <color rgb="FFCCFFCC"/>
      <color rgb="FFFF7C80"/>
      <color rgb="FFDCE6F1"/>
      <color rgb="FF99FF66"/>
      <color rgb="FF8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5.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externalLink" Target="externalLinks/externalLink6.xml"/><Relationship Id="rId30"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2" Type="http://schemas.openxmlformats.org/officeDocument/2006/relationships/image" Target="../media/image9.pn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8.jpeg"/></Relationships>
</file>

<file path=xl/drawings/_rels/drawing8.xml.rels><?xml version="1.0" encoding="UTF-8" standalone="yes"?>
<Relationships xmlns="http://schemas.openxmlformats.org/package/2006/relationships"><Relationship Id="rId2" Type="http://schemas.openxmlformats.org/officeDocument/2006/relationships/image" Target="../media/image9.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image" Target="../media/image2.png"/><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5</xdr:col>
      <xdr:colOff>295275</xdr:colOff>
      <xdr:row>5</xdr:row>
      <xdr:rowOff>9525</xdr:rowOff>
    </xdr:from>
    <xdr:to>
      <xdr:col>6</xdr:col>
      <xdr:colOff>9524</xdr:colOff>
      <xdr:row>5</xdr:row>
      <xdr:rowOff>114300</xdr:rowOff>
    </xdr:to>
    <xdr:pic>
      <xdr:nvPicPr>
        <xdr:cNvPr id="123612" name="Grafik 18">
          <a:extLst>
            <a:ext uri="{FF2B5EF4-FFF2-40B4-BE49-F238E27FC236}">
              <a16:creationId xmlns:a16="http://schemas.microsoft.com/office/drawing/2014/main" id="{00000000-0008-0000-0000-0000DCE2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81450" y="847725"/>
          <a:ext cx="114299"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352425</xdr:colOff>
      <xdr:row>11</xdr:row>
      <xdr:rowOff>9525</xdr:rowOff>
    </xdr:from>
    <xdr:to>
      <xdr:col>18</xdr:col>
      <xdr:colOff>0</xdr:colOff>
      <xdr:row>11</xdr:row>
      <xdr:rowOff>114300</xdr:rowOff>
    </xdr:to>
    <xdr:pic>
      <xdr:nvPicPr>
        <xdr:cNvPr id="123616" name="Grafik 18">
          <a:extLst>
            <a:ext uri="{FF2B5EF4-FFF2-40B4-BE49-F238E27FC236}">
              <a16:creationId xmlns:a16="http://schemas.microsoft.com/office/drawing/2014/main" id="{00000000-0008-0000-0000-0000E0E2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67775" y="17049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228600</xdr:colOff>
      <xdr:row>1</xdr:row>
      <xdr:rowOff>0</xdr:rowOff>
    </xdr:from>
    <xdr:to>
      <xdr:col>15</xdr:col>
      <xdr:colOff>158394</xdr:colOff>
      <xdr:row>2</xdr:row>
      <xdr:rowOff>200025</xdr:rowOff>
    </xdr:to>
    <xdr:pic>
      <xdr:nvPicPr>
        <xdr:cNvPr id="123617" name="Picture 3">
          <a:extLst>
            <a:ext uri="{FF2B5EF4-FFF2-40B4-BE49-F238E27FC236}">
              <a16:creationId xmlns:a16="http://schemas.microsoft.com/office/drawing/2014/main" id="{00000000-0008-0000-0000-0000E1E201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115175" y="123825"/>
          <a:ext cx="1377594"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editAs="oneCell">
    <xdr:from>
      <xdr:col>5</xdr:col>
      <xdr:colOff>285750</xdr:colOff>
      <xdr:row>41</xdr:row>
      <xdr:rowOff>9525</xdr:rowOff>
    </xdr:from>
    <xdr:to>
      <xdr:col>6</xdr:col>
      <xdr:colOff>0</xdr:colOff>
      <xdr:row>41</xdr:row>
      <xdr:rowOff>114300</xdr:rowOff>
    </xdr:to>
    <xdr:pic>
      <xdr:nvPicPr>
        <xdr:cNvPr id="123624" name="Grafik 18">
          <a:extLst>
            <a:ext uri="{FF2B5EF4-FFF2-40B4-BE49-F238E27FC236}">
              <a16:creationId xmlns:a16="http://schemas.microsoft.com/office/drawing/2014/main" id="{00000000-0008-0000-0000-0000E8E2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71925" y="106584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285750</xdr:colOff>
      <xdr:row>42</xdr:row>
      <xdr:rowOff>9525</xdr:rowOff>
    </xdr:from>
    <xdr:to>
      <xdr:col>6</xdr:col>
      <xdr:colOff>0</xdr:colOff>
      <xdr:row>42</xdr:row>
      <xdr:rowOff>114300</xdr:rowOff>
    </xdr:to>
    <xdr:pic>
      <xdr:nvPicPr>
        <xdr:cNvPr id="123625" name="Grafik 18">
          <a:extLst>
            <a:ext uri="{FF2B5EF4-FFF2-40B4-BE49-F238E27FC236}">
              <a16:creationId xmlns:a16="http://schemas.microsoft.com/office/drawing/2014/main" id="{00000000-0008-0000-0000-0000E9E2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71925" y="109632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352425</xdr:colOff>
      <xdr:row>13</xdr:row>
      <xdr:rowOff>9525</xdr:rowOff>
    </xdr:from>
    <xdr:to>
      <xdr:col>18</xdr:col>
      <xdr:colOff>0</xdr:colOff>
      <xdr:row>13</xdr:row>
      <xdr:rowOff>114300</xdr:rowOff>
    </xdr:to>
    <xdr:pic>
      <xdr:nvPicPr>
        <xdr:cNvPr id="123628" name="Grafik 18">
          <a:extLst>
            <a:ext uri="{FF2B5EF4-FFF2-40B4-BE49-F238E27FC236}">
              <a16:creationId xmlns:a16="http://schemas.microsoft.com/office/drawing/2014/main" id="{00000000-0008-0000-0000-0000ECE2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67775" y="19907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352425</xdr:colOff>
      <xdr:row>22</xdr:row>
      <xdr:rowOff>9525</xdr:rowOff>
    </xdr:from>
    <xdr:to>
      <xdr:col>18</xdr:col>
      <xdr:colOff>0</xdr:colOff>
      <xdr:row>22</xdr:row>
      <xdr:rowOff>114300</xdr:rowOff>
    </xdr:to>
    <xdr:pic>
      <xdr:nvPicPr>
        <xdr:cNvPr id="123629" name="Grafik 18">
          <a:extLst>
            <a:ext uri="{FF2B5EF4-FFF2-40B4-BE49-F238E27FC236}">
              <a16:creationId xmlns:a16="http://schemas.microsoft.com/office/drawing/2014/main" id="{00000000-0008-0000-0000-0000EDE2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67775" y="35909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1171575</xdr:colOff>
      <xdr:row>26</xdr:row>
      <xdr:rowOff>9525</xdr:rowOff>
    </xdr:from>
    <xdr:to>
      <xdr:col>2</xdr:col>
      <xdr:colOff>1283842</xdr:colOff>
      <xdr:row>26</xdr:row>
      <xdr:rowOff>114300</xdr:rowOff>
    </xdr:to>
    <xdr:pic>
      <xdr:nvPicPr>
        <xdr:cNvPr id="123630" name="Grafik 18">
          <a:extLst>
            <a:ext uri="{FF2B5EF4-FFF2-40B4-BE49-F238E27FC236}">
              <a16:creationId xmlns:a16="http://schemas.microsoft.com/office/drawing/2014/main" id="{00000000-0008-0000-0000-0000EEE2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71775" y="4657725"/>
          <a:ext cx="112267"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285750</xdr:colOff>
      <xdr:row>11</xdr:row>
      <xdr:rowOff>9525</xdr:rowOff>
    </xdr:from>
    <xdr:to>
      <xdr:col>6</xdr:col>
      <xdr:colOff>1819</xdr:colOff>
      <xdr:row>11</xdr:row>
      <xdr:rowOff>114300</xdr:rowOff>
    </xdr:to>
    <xdr:pic>
      <xdr:nvPicPr>
        <xdr:cNvPr id="123634" name="Grafik 18">
          <a:extLst>
            <a:ext uri="{FF2B5EF4-FFF2-40B4-BE49-F238E27FC236}">
              <a16:creationId xmlns:a16="http://schemas.microsoft.com/office/drawing/2014/main" id="{00000000-0008-0000-0000-0000F2E2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71925" y="1704975"/>
          <a:ext cx="116119"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352425</xdr:colOff>
      <xdr:row>36</xdr:row>
      <xdr:rowOff>9525</xdr:rowOff>
    </xdr:from>
    <xdr:to>
      <xdr:col>18</xdr:col>
      <xdr:colOff>0</xdr:colOff>
      <xdr:row>36</xdr:row>
      <xdr:rowOff>114300</xdr:rowOff>
    </xdr:to>
    <xdr:pic>
      <xdr:nvPicPr>
        <xdr:cNvPr id="24" name="Grafik 18">
          <a:extLst>
            <a:ext uri="{FF2B5EF4-FFF2-40B4-BE49-F238E27FC236}">
              <a16:creationId xmlns:a16="http://schemas.microsoft.com/office/drawing/2014/main" id="{00000000-0008-0000-0000-000018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67775" y="94392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666750</xdr:colOff>
      <xdr:row>26</xdr:row>
      <xdr:rowOff>9525</xdr:rowOff>
    </xdr:from>
    <xdr:to>
      <xdr:col>15</xdr:col>
      <xdr:colOff>779017</xdr:colOff>
      <xdr:row>26</xdr:row>
      <xdr:rowOff>114300</xdr:rowOff>
    </xdr:to>
    <xdr:pic>
      <xdr:nvPicPr>
        <xdr:cNvPr id="15" name="Grafik 18">
          <a:extLst>
            <a:ext uri="{FF2B5EF4-FFF2-40B4-BE49-F238E27FC236}">
              <a16:creationId xmlns:a16="http://schemas.microsoft.com/office/drawing/2014/main" id="{00000000-0008-0000-0000-00000F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81975" y="4486275"/>
          <a:ext cx="112267"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352425</xdr:colOff>
      <xdr:row>33</xdr:row>
      <xdr:rowOff>9525</xdr:rowOff>
    </xdr:from>
    <xdr:to>
      <xdr:col>18</xdr:col>
      <xdr:colOff>0</xdr:colOff>
      <xdr:row>33</xdr:row>
      <xdr:rowOff>114300</xdr:rowOff>
    </xdr:to>
    <xdr:pic>
      <xdr:nvPicPr>
        <xdr:cNvPr id="19" name="Grafik 18">
          <a:extLst>
            <a:ext uri="{FF2B5EF4-FFF2-40B4-BE49-F238E27FC236}">
              <a16:creationId xmlns:a16="http://schemas.microsoft.com/office/drawing/2014/main" id="{4BD90C9B-D7F1-4C7B-BCDB-F6A470D2AE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44050" y="68199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666750</xdr:colOff>
      <xdr:row>36</xdr:row>
      <xdr:rowOff>9525</xdr:rowOff>
    </xdr:from>
    <xdr:to>
      <xdr:col>16</xdr:col>
      <xdr:colOff>0</xdr:colOff>
      <xdr:row>36</xdr:row>
      <xdr:rowOff>114300</xdr:rowOff>
    </xdr:to>
    <xdr:pic>
      <xdr:nvPicPr>
        <xdr:cNvPr id="20" name="Grafik 18">
          <a:extLst>
            <a:ext uri="{FF2B5EF4-FFF2-40B4-BE49-F238E27FC236}">
              <a16:creationId xmlns:a16="http://schemas.microsoft.com/office/drawing/2014/main" id="{1D3ACEE0-687A-438D-BD49-F0007C6182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39175" y="89725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285750</xdr:colOff>
      <xdr:row>33</xdr:row>
      <xdr:rowOff>9525</xdr:rowOff>
    </xdr:from>
    <xdr:to>
      <xdr:col>13</xdr:col>
      <xdr:colOff>0</xdr:colOff>
      <xdr:row>33</xdr:row>
      <xdr:rowOff>114300</xdr:rowOff>
    </xdr:to>
    <xdr:pic>
      <xdr:nvPicPr>
        <xdr:cNvPr id="21" name="Grafik 18">
          <a:extLst>
            <a:ext uri="{FF2B5EF4-FFF2-40B4-BE49-F238E27FC236}">
              <a16:creationId xmlns:a16="http://schemas.microsoft.com/office/drawing/2014/main" id="{817C8421-F1F4-4AAE-B183-03302EA3A5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72275" y="68199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619125</xdr:colOff>
      <xdr:row>33</xdr:row>
      <xdr:rowOff>9525</xdr:rowOff>
    </xdr:from>
    <xdr:to>
      <xdr:col>15</xdr:col>
      <xdr:colOff>0</xdr:colOff>
      <xdr:row>33</xdr:row>
      <xdr:rowOff>114300</xdr:rowOff>
    </xdr:to>
    <xdr:pic>
      <xdr:nvPicPr>
        <xdr:cNvPr id="22" name="Grafik 18">
          <a:extLst>
            <a:ext uri="{FF2B5EF4-FFF2-40B4-BE49-F238E27FC236}">
              <a16:creationId xmlns:a16="http://schemas.microsoft.com/office/drawing/2014/main" id="{A535579B-28DD-4449-B9D1-775419BCD2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20075" y="72580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285750</xdr:colOff>
      <xdr:row>36</xdr:row>
      <xdr:rowOff>9525</xdr:rowOff>
    </xdr:from>
    <xdr:to>
      <xdr:col>9</xdr:col>
      <xdr:colOff>0</xdr:colOff>
      <xdr:row>36</xdr:row>
      <xdr:rowOff>114300</xdr:rowOff>
    </xdr:to>
    <xdr:pic>
      <xdr:nvPicPr>
        <xdr:cNvPr id="23" name="Grafik 18">
          <a:extLst>
            <a:ext uri="{FF2B5EF4-FFF2-40B4-BE49-F238E27FC236}">
              <a16:creationId xmlns:a16="http://schemas.microsoft.com/office/drawing/2014/main" id="{631F6754-27FC-4A17-A099-75C63360CB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72075" y="89725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285750</xdr:colOff>
      <xdr:row>36</xdr:row>
      <xdr:rowOff>9525</xdr:rowOff>
    </xdr:from>
    <xdr:to>
      <xdr:col>10</xdr:col>
      <xdr:colOff>0</xdr:colOff>
      <xdr:row>36</xdr:row>
      <xdr:rowOff>114300</xdr:rowOff>
    </xdr:to>
    <xdr:pic>
      <xdr:nvPicPr>
        <xdr:cNvPr id="25" name="Grafik 18">
          <a:extLst>
            <a:ext uri="{FF2B5EF4-FFF2-40B4-BE49-F238E27FC236}">
              <a16:creationId xmlns:a16="http://schemas.microsoft.com/office/drawing/2014/main" id="{9EFB4DCF-FDD7-4423-A7F7-BF5A4B7537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72125" y="89725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285750</xdr:colOff>
      <xdr:row>36</xdr:row>
      <xdr:rowOff>9525</xdr:rowOff>
    </xdr:from>
    <xdr:to>
      <xdr:col>11</xdr:col>
      <xdr:colOff>0</xdr:colOff>
      <xdr:row>36</xdr:row>
      <xdr:rowOff>114300</xdr:rowOff>
    </xdr:to>
    <xdr:pic>
      <xdr:nvPicPr>
        <xdr:cNvPr id="26" name="Grafik 18">
          <a:extLst>
            <a:ext uri="{FF2B5EF4-FFF2-40B4-BE49-F238E27FC236}">
              <a16:creationId xmlns:a16="http://schemas.microsoft.com/office/drawing/2014/main" id="{C7DCE304-2B6F-49F6-A677-B72BA73A72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72175" y="89725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285750</xdr:colOff>
      <xdr:row>36</xdr:row>
      <xdr:rowOff>9525</xdr:rowOff>
    </xdr:from>
    <xdr:to>
      <xdr:col>12</xdr:col>
      <xdr:colOff>0</xdr:colOff>
      <xdr:row>36</xdr:row>
      <xdr:rowOff>114300</xdr:rowOff>
    </xdr:to>
    <xdr:pic>
      <xdr:nvPicPr>
        <xdr:cNvPr id="27" name="Grafik 18">
          <a:extLst>
            <a:ext uri="{FF2B5EF4-FFF2-40B4-BE49-F238E27FC236}">
              <a16:creationId xmlns:a16="http://schemas.microsoft.com/office/drawing/2014/main" id="{F3466A8B-0469-4AC2-8DA5-276A7AAA59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72225" y="89725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285750</xdr:colOff>
      <xdr:row>36</xdr:row>
      <xdr:rowOff>9525</xdr:rowOff>
    </xdr:from>
    <xdr:to>
      <xdr:col>13</xdr:col>
      <xdr:colOff>0</xdr:colOff>
      <xdr:row>36</xdr:row>
      <xdr:rowOff>114300</xdr:rowOff>
    </xdr:to>
    <xdr:pic>
      <xdr:nvPicPr>
        <xdr:cNvPr id="28" name="Grafik 18">
          <a:extLst>
            <a:ext uri="{FF2B5EF4-FFF2-40B4-BE49-F238E27FC236}">
              <a16:creationId xmlns:a16="http://schemas.microsoft.com/office/drawing/2014/main" id="{3A9D6ACA-2109-4A76-90F4-C7C9562130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72275" y="89725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609600</xdr:colOff>
      <xdr:row>36</xdr:row>
      <xdr:rowOff>9525</xdr:rowOff>
    </xdr:from>
    <xdr:to>
      <xdr:col>14</xdr:col>
      <xdr:colOff>9525</xdr:colOff>
      <xdr:row>36</xdr:row>
      <xdr:rowOff>114300</xdr:rowOff>
    </xdr:to>
    <xdr:pic>
      <xdr:nvPicPr>
        <xdr:cNvPr id="29" name="Grafik 18">
          <a:extLst>
            <a:ext uri="{FF2B5EF4-FFF2-40B4-BE49-F238E27FC236}">
              <a16:creationId xmlns:a16="http://schemas.microsoft.com/office/drawing/2014/main" id="{510EC033-2AF9-4990-AAAB-866081A68B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496175" y="94107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619125</xdr:colOff>
      <xdr:row>36</xdr:row>
      <xdr:rowOff>9525</xdr:rowOff>
    </xdr:from>
    <xdr:to>
      <xdr:col>15</xdr:col>
      <xdr:colOff>0</xdr:colOff>
      <xdr:row>36</xdr:row>
      <xdr:rowOff>114300</xdr:rowOff>
    </xdr:to>
    <xdr:pic>
      <xdr:nvPicPr>
        <xdr:cNvPr id="30" name="Grafik 18">
          <a:extLst>
            <a:ext uri="{FF2B5EF4-FFF2-40B4-BE49-F238E27FC236}">
              <a16:creationId xmlns:a16="http://schemas.microsoft.com/office/drawing/2014/main" id="{99C383D8-92D5-49D8-984B-8D0EAF2C9F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20075" y="94107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257175</xdr:colOff>
      <xdr:row>0</xdr:row>
      <xdr:rowOff>0</xdr:rowOff>
    </xdr:from>
    <xdr:to>
      <xdr:col>18</xdr:col>
      <xdr:colOff>19050</xdr:colOff>
      <xdr:row>4</xdr:row>
      <xdr:rowOff>43180</xdr:rowOff>
    </xdr:to>
    <xdr:pic>
      <xdr:nvPicPr>
        <xdr:cNvPr id="31" name="Grafik 16" descr="Z:\Arbeitsverzeichnisse\A wie Zertifizierung\05_Europa\05_ECC Marketing\01_Coorporate Design\01_Logos\01_ECC Logos\ECC-Logo ohne alles\ECC-Logo ohne alles.jpg">
          <a:extLst>
            <a:ext uri="{FF2B5EF4-FFF2-40B4-BE49-F238E27FC236}">
              <a16:creationId xmlns:a16="http://schemas.microsoft.com/office/drawing/2014/main" id="{1476D73F-1793-4E16-BE31-1DA76BA93FFD}"/>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8229600" y="0"/>
          <a:ext cx="1447800" cy="624205"/>
        </a:xfrm>
        <a:prstGeom prst="rect">
          <a:avLst/>
        </a:prstGeom>
        <a:noFill/>
        <a:ln>
          <a:noFill/>
        </a:ln>
      </xdr:spPr>
    </xdr:pic>
    <xdr:clientData/>
  </xdr:twoCellAnchor>
  <xdr:twoCellAnchor editAs="oneCell">
    <xdr:from>
      <xdr:col>1</xdr:col>
      <xdr:colOff>0</xdr:colOff>
      <xdr:row>48</xdr:row>
      <xdr:rowOff>219076</xdr:rowOff>
    </xdr:from>
    <xdr:to>
      <xdr:col>5</xdr:col>
      <xdr:colOff>194739</xdr:colOff>
      <xdr:row>50</xdr:row>
      <xdr:rowOff>47626</xdr:rowOff>
    </xdr:to>
    <xdr:pic>
      <xdr:nvPicPr>
        <xdr:cNvPr id="32" name="Picture 31">
          <a:extLst>
            <a:ext uri="{FF2B5EF4-FFF2-40B4-BE49-F238E27FC236}">
              <a16:creationId xmlns:a16="http://schemas.microsoft.com/office/drawing/2014/main" id="{FBCF0CF4-2A54-48B8-86BD-F8AE70CFEAE6}"/>
            </a:ext>
          </a:extLst>
        </xdr:cNvPr>
        <xdr:cNvPicPr>
          <a:picLocks noChangeAspect="1"/>
        </xdr:cNvPicPr>
      </xdr:nvPicPr>
      <xdr:blipFill>
        <a:blip xmlns:r="http://schemas.openxmlformats.org/officeDocument/2006/relationships" r:embed="rId4"/>
        <a:stretch>
          <a:fillRect/>
        </a:stretch>
      </xdr:blipFill>
      <xdr:spPr>
        <a:xfrm>
          <a:off x="57150" y="12839701"/>
          <a:ext cx="3823764" cy="2819400"/>
        </a:xfrm>
        <a:prstGeom prst="rect">
          <a:avLst/>
        </a:prstGeom>
      </xdr:spPr>
    </xdr:pic>
    <xdr:clientData/>
  </xdr:twoCellAnchor>
  <xdr:twoCellAnchor editAs="oneCell">
    <xdr:from>
      <xdr:col>6</xdr:col>
      <xdr:colOff>285750</xdr:colOff>
      <xdr:row>36</xdr:row>
      <xdr:rowOff>9525</xdr:rowOff>
    </xdr:from>
    <xdr:to>
      <xdr:col>7</xdr:col>
      <xdr:colOff>0</xdr:colOff>
      <xdr:row>36</xdr:row>
      <xdr:rowOff>114300</xdr:rowOff>
    </xdr:to>
    <xdr:pic>
      <xdr:nvPicPr>
        <xdr:cNvPr id="2" name="Grafik 18">
          <a:extLst>
            <a:ext uri="{FF2B5EF4-FFF2-40B4-BE49-F238E27FC236}">
              <a16:creationId xmlns:a16="http://schemas.microsoft.com/office/drawing/2014/main" id="{556CC974-38CA-4336-AF2D-BDD46F0475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71975" y="94107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285750</xdr:colOff>
      <xdr:row>36</xdr:row>
      <xdr:rowOff>9525</xdr:rowOff>
    </xdr:from>
    <xdr:to>
      <xdr:col>8</xdr:col>
      <xdr:colOff>0</xdr:colOff>
      <xdr:row>36</xdr:row>
      <xdr:rowOff>114300</xdr:rowOff>
    </xdr:to>
    <xdr:pic>
      <xdr:nvPicPr>
        <xdr:cNvPr id="3" name="Grafik 18">
          <a:extLst>
            <a:ext uri="{FF2B5EF4-FFF2-40B4-BE49-F238E27FC236}">
              <a16:creationId xmlns:a16="http://schemas.microsoft.com/office/drawing/2014/main" id="{8726B0D8-4F29-416C-BB7A-E04A119269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2025" y="94107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285750</xdr:colOff>
      <xdr:row>13</xdr:row>
      <xdr:rowOff>9525</xdr:rowOff>
    </xdr:from>
    <xdr:ext cx="116119" cy="104775"/>
    <xdr:pic>
      <xdr:nvPicPr>
        <xdr:cNvPr id="4" name="Grafik 18">
          <a:extLst>
            <a:ext uri="{FF2B5EF4-FFF2-40B4-BE49-F238E27FC236}">
              <a16:creationId xmlns:a16="http://schemas.microsoft.com/office/drawing/2014/main" id="{D5A9788E-C73E-478B-A51B-C7D8C28236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71925" y="1619250"/>
          <a:ext cx="116119"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285750</xdr:colOff>
      <xdr:row>15</xdr:row>
      <xdr:rowOff>9525</xdr:rowOff>
    </xdr:from>
    <xdr:ext cx="116119" cy="104775"/>
    <xdr:pic>
      <xdr:nvPicPr>
        <xdr:cNvPr id="5" name="Grafik 18">
          <a:extLst>
            <a:ext uri="{FF2B5EF4-FFF2-40B4-BE49-F238E27FC236}">
              <a16:creationId xmlns:a16="http://schemas.microsoft.com/office/drawing/2014/main" id="{1358980C-0BEA-4021-9376-7BD5F0FAB7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71925" y="1619250"/>
          <a:ext cx="116119"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2</xdr:col>
      <xdr:colOff>2124075</xdr:colOff>
      <xdr:row>7</xdr:row>
      <xdr:rowOff>9525</xdr:rowOff>
    </xdr:from>
    <xdr:to>
      <xdr:col>3</xdr:col>
      <xdr:colOff>0</xdr:colOff>
      <xdr:row>7</xdr:row>
      <xdr:rowOff>104775</xdr:rowOff>
    </xdr:to>
    <xdr:pic>
      <xdr:nvPicPr>
        <xdr:cNvPr id="123996" name="Grafik 5">
          <a:extLst>
            <a:ext uri="{FF2B5EF4-FFF2-40B4-BE49-F238E27FC236}">
              <a16:creationId xmlns:a16="http://schemas.microsoft.com/office/drawing/2014/main" id="{00000000-0008-0000-0C00-00005CE4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152525"/>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2114550</xdr:colOff>
      <xdr:row>14</xdr:row>
      <xdr:rowOff>9525</xdr:rowOff>
    </xdr:from>
    <xdr:to>
      <xdr:col>3</xdr:col>
      <xdr:colOff>0</xdr:colOff>
      <xdr:row>14</xdr:row>
      <xdr:rowOff>104775</xdr:rowOff>
    </xdr:to>
    <xdr:pic>
      <xdr:nvPicPr>
        <xdr:cNvPr id="123997" name="Grafik 4">
          <a:extLst>
            <a:ext uri="{FF2B5EF4-FFF2-40B4-BE49-F238E27FC236}">
              <a16:creationId xmlns:a16="http://schemas.microsoft.com/office/drawing/2014/main" id="{00000000-0008-0000-0C00-00005DE4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71825" y="240030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1381125</xdr:colOff>
      <xdr:row>5</xdr:row>
      <xdr:rowOff>9525</xdr:rowOff>
    </xdr:from>
    <xdr:to>
      <xdr:col>7</xdr:col>
      <xdr:colOff>0</xdr:colOff>
      <xdr:row>5</xdr:row>
      <xdr:rowOff>104775</xdr:rowOff>
    </xdr:to>
    <xdr:pic>
      <xdr:nvPicPr>
        <xdr:cNvPr id="123998" name="Grafik 5">
          <a:extLst>
            <a:ext uri="{FF2B5EF4-FFF2-40B4-BE49-F238E27FC236}">
              <a16:creationId xmlns:a16="http://schemas.microsoft.com/office/drawing/2014/main" id="{00000000-0008-0000-0C00-00005EE4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15450" y="87630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1381125</xdr:colOff>
      <xdr:row>7</xdr:row>
      <xdr:rowOff>9525</xdr:rowOff>
    </xdr:from>
    <xdr:to>
      <xdr:col>7</xdr:col>
      <xdr:colOff>0</xdr:colOff>
      <xdr:row>7</xdr:row>
      <xdr:rowOff>104775</xdr:rowOff>
    </xdr:to>
    <xdr:pic>
      <xdr:nvPicPr>
        <xdr:cNvPr id="123999" name="Grafik 5">
          <a:extLst>
            <a:ext uri="{FF2B5EF4-FFF2-40B4-BE49-F238E27FC236}">
              <a16:creationId xmlns:a16="http://schemas.microsoft.com/office/drawing/2014/main" id="{00000000-0008-0000-0C00-00005FE4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15450" y="11525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9525</xdr:colOff>
      <xdr:row>1</xdr:row>
      <xdr:rowOff>28575</xdr:rowOff>
    </xdr:from>
    <xdr:to>
      <xdr:col>6</xdr:col>
      <xdr:colOff>1447800</xdr:colOff>
      <xdr:row>2</xdr:row>
      <xdr:rowOff>152400</xdr:rowOff>
    </xdr:to>
    <xdr:pic>
      <xdr:nvPicPr>
        <xdr:cNvPr id="124000" name="Grafik 1">
          <a:extLst>
            <a:ext uri="{FF2B5EF4-FFF2-40B4-BE49-F238E27FC236}">
              <a16:creationId xmlns:a16="http://schemas.microsoft.com/office/drawing/2014/main" id="{00000000-0008-0000-0C00-000060E401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943850" y="152400"/>
          <a:ext cx="14382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8</xdr:row>
      <xdr:rowOff>0</xdr:rowOff>
    </xdr:from>
    <xdr:to>
      <xdr:col>0</xdr:col>
      <xdr:colOff>0</xdr:colOff>
      <xdr:row>8</xdr:row>
      <xdr:rowOff>95250</xdr:rowOff>
    </xdr:to>
    <xdr:pic>
      <xdr:nvPicPr>
        <xdr:cNvPr id="62213" name="Grafik 4">
          <a:extLst>
            <a:ext uri="{FF2B5EF4-FFF2-40B4-BE49-F238E27FC236}">
              <a16:creationId xmlns:a16="http://schemas.microsoft.com/office/drawing/2014/main" id="{00000000-0008-0000-0D00-000005F3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2479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0</xdr:colOff>
      <xdr:row>0</xdr:row>
      <xdr:rowOff>104775</xdr:rowOff>
    </xdr:to>
    <xdr:pic>
      <xdr:nvPicPr>
        <xdr:cNvPr id="119044" name="Grafik 15">
          <a:extLst>
            <a:ext uri="{FF2B5EF4-FFF2-40B4-BE49-F238E27FC236}">
              <a16:creationId xmlns:a16="http://schemas.microsoft.com/office/drawing/2014/main" id="{00000000-0008-0000-0200-000004D1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7475" y="762000"/>
          <a:ext cx="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352425</xdr:colOff>
      <xdr:row>0</xdr:row>
      <xdr:rowOff>0</xdr:rowOff>
    </xdr:from>
    <xdr:to>
      <xdr:col>7</xdr:col>
      <xdr:colOff>352425</xdr:colOff>
      <xdr:row>0</xdr:row>
      <xdr:rowOff>104775</xdr:rowOff>
    </xdr:to>
    <xdr:pic>
      <xdr:nvPicPr>
        <xdr:cNvPr id="119046" name="Grafik 18">
          <a:extLst>
            <a:ext uri="{FF2B5EF4-FFF2-40B4-BE49-F238E27FC236}">
              <a16:creationId xmlns:a16="http://schemas.microsoft.com/office/drawing/2014/main" id="{00000000-0008-0000-0200-000006D1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91325" y="771525"/>
          <a:ext cx="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2143125</xdr:colOff>
      <xdr:row>0</xdr:row>
      <xdr:rowOff>0</xdr:rowOff>
    </xdr:from>
    <xdr:to>
      <xdr:col>4</xdr:col>
      <xdr:colOff>9525</xdr:colOff>
      <xdr:row>4</xdr:row>
      <xdr:rowOff>43180</xdr:rowOff>
    </xdr:to>
    <xdr:pic>
      <xdr:nvPicPr>
        <xdr:cNvPr id="3" name="Grafik 16" descr="Z:\Arbeitsverzeichnisse\A wie Zertifizierung\05_Europa\05_ECC Marketing\01_Coorporate Design\01_Logos\01_ECC Logos\ECC-Logo ohne alles\ECC-Logo ohne alles.jpg">
          <a:extLst>
            <a:ext uri="{FF2B5EF4-FFF2-40B4-BE49-F238E27FC236}">
              <a16:creationId xmlns:a16="http://schemas.microsoft.com/office/drawing/2014/main" id="{05D2BD5F-902E-45F3-9776-9D66DB4412F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86325" y="0"/>
          <a:ext cx="1447800" cy="624205"/>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3009900</xdr:colOff>
      <xdr:row>8</xdr:row>
      <xdr:rowOff>9525</xdr:rowOff>
    </xdr:from>
    <xdr:to>
      <xdr:col>1</xdr:col>
      <xdr:colOff>0</xdr:colOff>
      <xdr:row>8</xdr:row>
      <xdr:rowOff>114300</xdr:rowOff>
    </xdr:to>
    <xdr:pic>
      <xdr:nvPicPr>
        <xdr:cNvPr id="3" name="Grafik 15">
          <a:extLst>
            <a:ext uri="{FF2B5EF4-FFF2-40B4-BE49-F238E27FC236}">
              <a16:creationId xmlns:a16="http://schemas.microsoft.com/office/drawing/2014/main" id="{355BCBF7-25E9-4FB1-A0AD-8F12EF9D19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9900" y="14573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495300</xdr:colOff>
      <xdr:row>4</xdr:row>
      <xdr:rowOff>9525</xdr:rowOff>
    </xdr:from>
    <xdr:to>
      <xdr:col>6</xdr:col>
      <xdr:colOff>600075</xdr:colOff>
      <xdr:row>4</xdr:row>
      <xdr:rowOff>114300</xdr:rowOff>
    </xdr:to>
    <xdr:pic>
      <xdr:nvPicPr>
        <xdr:cNvPr id="4" name="Grafik 15">
          <a:extLst>
            <a:ext uri="{FF2B5EF4-FFF2-40B4-BE49-F238E27FC236}">
              <a16:creationId xmlns:a16="http://schemas.microsoft.com/office/drawing/2014/main" id="{F22DDB77-D51F-4286-9303-9373E44BEE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44250" y="7143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1171575</xdr:colOff>
      <xdr:row>0</xdr:row>
      <xdr:rowOff>0</xdr:rowOff>
    </xdr:from>
    <xdr:to>
      <xdr:col>7</xdr:col>
      <xdr:colOff>19050</xdr:colOff>
      <xdr:row>3</xdr:row>
      <xdr:rowOff>95250</xdr:rowOff>
    </xdr:to>
    <xdr:pic>
      <xdr:nvPicPr>
        <xdr:cNvPr id="5" name="Grafik 16" descr="Z:\Arbeitsverzeichnisse\A wie Zertifizierung\05_Europa\05_ECC Marketing\01_Coorporate Design\01_Logos\01_ECC Logos\ECC-Logo ohne alles\ECC-Logo ohne alles.jpg">
          <a:extLst>
            <a:ext uri="{FF2B5EF4-FFF2-40B4-BE49-F238E27FC236}">
              <a16:creationId xmlns:a16="http://schemas.microsoft.com/office/drawing/2014/main" id="{0900D1D8-0B76-4636-A5C9-6527751B732A}"/>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029825" y="0"/>
          <a:ext cx="1247775" cy="57150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3009900</xdr:colOff>
      <xdr:row>8</xdr:row>
      <xdr:rowOff>9525</xdr:rowOff>
    </xdr:from>
    <xdr:to>
      <xdr:col>1</xdr:col>
      <xdr:colOff>0</xdr:colOff>
      <xdr:row>8</xdr:row>
      <xdr:rowOff>114300</xdr:rowOff>
    </xdr:to>
    <xdr:pic>
      <xdr:nvPicPr>
        <xdr:cNvPr id="2" name="Grafik 15">
          <a:extLst>
            <a:ext uri="{FF2B5EF4-FFF2-40B4-BE49-F238E27FC236}">
              <a16:creationId xmlns:a16="http://schemas.microsoft.com/office/drawing/2014/main" id="{C51C0CD4-171C-41FC-B8DD-8B08164DA4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9900" y="14573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1133475</xdr:colOff>
      <xdr:row>0</xdr:row>
      <xdr:rowOff>9525</xdr:rowOff>
    </xdr:from>
    <xdr:to>
      <xdr:col>6</xdr:col>
      <xdr:colOff>590550</xdr:colOff>
      <xdr:row>3</xdr:row>
      <xdr:rowOff>104775</xdr:rowOff>
    </xdr:to>
    <xdr:pic>
      <xdr:nvPicPr>
        <xdr:cNvPr id="4" name="Grafik 16" descr="Z:\Arbeitsverzeichnisse\A wie Zertifizierung\05_Europa\05_ECC Marketing\01_Coorporate Design\01_Logos\01_ECC Logos\ECC-Logo ohne alles\ECC-Logo ohne alles.jpg">
          <a:extLst>
            <a:ext uri="{FF2B5EF4-FFF2-40B4-BE49-F238E27FC236}">
              <a16:creationId xmlns:a16="http://schemas.microsoft.com/office/drawing/2014/main" id="{61ACC884-4C43-441C-A590-8AD1E45122E7}"/>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991725" y="9525"/>
          <a:ext cx="1247775" cy="571500"/>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828675</xdr:colOff>
      <xdr:row>5</xdr:row>
      <xdr:rowOff>9525</xdr:rowOff>
    </xdr:from>
    <xdr:to>
      <xdr:col>2</xdr:col>
      <xdr:colOff>0</xdr:colOff>
      <xdr:row>5</xdr:row>
      <xdr:rowOff>114300</xdr:rowOff>
    </xdr:to>
    <xdr:pic>
      <xdr:nvPicPr>
        <xdr:cNvPr id="2" name="Grafik 15">
          <a:extLst>
            <a:ext uri="{FF2B5EF4-FFF2-40B4-BE49-F238E27FC236}">
              <a16:creationId xmlns:a16="http://schemas.microsoft.com/office/drawing/2014/main" id="{5B3252D2-0E4C-4516-A9DD-92313615F7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76550" y="9048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1285875</xdr:colOff>
      <xdr:row>6</xdr:row>
      <xdr:rowOff>9525</xdr:rowOff>
    </xdr:from>
    <xdr:to>
      <xdr:col>4</xdr:col>
      <xdr:colOff>9525</xdr:colOff>
      <xdr:row>6</xdr:row>
      <xdr:rowOff>114300</xdr:rowOff>
    </xdr:to>
    <xdr:pic>
      <xdr:nvPicPr>
        <xdr:cNvPr id="3" name="Grafik 15">
          <a:extLst>
            <a:ext uri="{FF2B5EF4-FFF2-40B4-BE49-F238E27FC236}">
              <a16:creationId xmlns:a16="http://schemas.microsoft.com/office/drawing/2014/main" id="{8297C202-FB13-4477-A175-ED52DD4682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14950" y="11144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1276350</xdr:colOff>
      <xdr:row>6</xdr:row>
      <xdr:rowOff>9525</xdr:rowOff>
    </xdr:from>
    <xdr:to>
      <xdr:col>5</xdr:col>
      <xdr:colOff>0</xdr:colOff>
      <xdr:row>6</xdr:row>
      <xdr:rowOff>114300</xdr:rowOff>
    </xdr:to>
    <xdr:pic>
      <xdr:nvPicPr>
        <xdr:cNvPr id="4" name="Grafik 15">
          <a:extLst>
            <a:ext uri="{FF2B5EF4-FFF2-40B4-BE49-F238E27FC236}">
              <a16:creationId xmlns:a16="http://schemas.microsoft.com/office/drawing/2014/main" id="{7475E9DF-CB43-4F72-B94E-97DD7E84D8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86550" y="11144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1276350</xdr:colOff>
      <xdr:row>6</xdr:row>
      <xdr:rowOff>9525</xdr:rowOff>
    </xdr:from>
    <xdr:to>
      <xdr:col>6</xdr:col>
      <xdr:colOff>0</xdr:colOff>
      <xdr:row>6</xdr:row>
      <xdr:rowOff>114300</xdr:rowOff>
    </xdr:to>
    <xdr:pic>
      <xdr:nvPicPr>
        <xdr:cNvPr id="5" name="Grafik 15">
          <a:extLst>
            <a:ext uri="{FF2B5EF4-FFF2-40B4-BE49-F238E27FC236}">
              <a16:creationId xmlns:a16="http://schemas.microsoft.com/office/drawing/2014/main" id="{9E062C25-C5A7-4789-83F4-B5C1003552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67675" y="11144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1285875</xdr:colOff>
      <xdr:row>6</xdr:row>
      <xdr:rowOff>0</xdr:rowOff>
    </xdr:from>
    <xdr:to>
      <xdr:col>7</xdr:col>
      <xdr:colOff>9525</xdr:colOff>
      <xdr:row>6</xdr:row>
      <xdr:rowOff>104775</xdr:rowOff>
    </xdr:to>
    <xdr:pic>
      <xdr:nvPicPr>
        <xdr:cNvPr id="6" name="Grafik 15">
          <a:extLst>
            <a:ext uri="{FF2B5EF4-FFF2-40B4-BE49-F238E27FC236}">
              <a16:creationId xmlns:a16="http://schemas.microsoft.com/office/drawing/2014/main" id="{50C5326E-7FD5-4DC3-B6D3-62F39B7B51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458325" y="11049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1285875</xdr:colOff>
      <xdr:row>0</xdr:row>
      <xdr:rowOff>0</xdr:rowOff>
    </xdr:from>
    <xdr:to>
      <xdr:col>8</xdr:col>
      <xdr:colOff>2730500</xdr:colOff>
      <xdr:row>3</xdr:row>
      <xdr:rowOff>78105</xdr:rowOff>
    </xdr:to>
    <xdr:pic>
      <xdr:nvPicPr>
        <xdr:cNvPr id="9" name="Grafik 16" descr="Z:\Arbeitsverzeichnisse\A wie Zertifizierung\05_Europa\05_ECC Marketing\01_Coorporate Design\01_Logos\01_ECC Logos\ECC-Logo ohne alles\ECC-Logo ohne alles.jpg">
          <a:extLst>
            <a:ext uri="{FF2B5EF4-FFF2-40B4-BE49-F238E27FC236}">
              <a16:creationId xmlns:a16="http://schemas.microsoft.com/office/drawing/2014/main" id="{EEA42B93-3D2C-4672-AD50-31F48D8EBFB5}"/>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811000" y="0"/>
          <a:ext cx="1444625" cy="640080"/>
        </a:xfrm>
        <a:prstGeom prst="rect">
          <a:avLst/>
        </a:prstGeom>
        <a:noFill/>
        <a:ln>
          <a:noFill/>
        </a:ln>
      </xdr:spPr>
    </xdr:pic>
    <xdr:clientData/>
  </xdr:twoCellAnchor>
  <xdr:twoCellAnchor editAs="oneCell">
    <xdr:from>
      <xdr:col>2</xdr:col>
      <xdr:colOff>942975</xdr:colOff>
      <xdr:row>5</xdr:row>
      <xdr:rowOff>9525</xdr:rowOff>
    </xdr:from>
    <xdr:to>
      <xdr:col>3</xdr:col>
      <xdr:colOff>0</xdr:colOff>
      <xdr:row>5</xdr:row>
      <xdr:rowOff>114300</xdr:rowOff>
    </xdr:to>
    <xdr:pic>
      <xdr:nvPicPr>
        <xdr:cNvPr id="7" name="Grafik 15">
          <a:extLst>
            <a:ext uri="{FF2B5EF4-FFF2-40B4-BE49-F238E27FC236}">
              <a16:creationId xmlns:a16="http://schemas.microsoft.com/office/drawing/2014/main" id="{B94BC335-308F-4F16-B003-D8AD14BBBF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24300" y="9048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1285875</xdr:colOff>
      <xdr:row>6</xdr:row>
      <xdr:rowOff>9525</xdr:rowOff>
    </xdr:from>
    <xdr:to>
      <xdr:col>8</xdr:col>
      <xdr:colOff>9525</xdr:colOff>
      <xdr:row>6</xdr:row>
      <xdr:rowOff>114300</xdr:rowOff>
    </xdr:to>
    <xdr:pic>
      <xdr:nvPicPr>
        <xdr:cNvPr id="8" name="Grafik 15">
          <a:extLst>
            <a:ext uri="{FF2B5EF4-FFF2-40B4-BE49-F238E27FC236}">
              <a16:creationId xmlns:a16="http://schemas.microsoft.com/office/drawing/2014/main" id="{9D4A4F8B-470B-4E74-996C-8A72BD14EC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839450" y="11144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2628900</xdr:colOff>
      <xdr:row>5</xdr:row>
      <xdr:rowOff>9525</xdr:rowOff>
    </xdr:from>
    <xdr:to>
      <xdr:col>8</xdr:col>
      <xdr:colOff>2733675</xdr:colOff>
      <xdr:row>5</xdr:row>
      <xdr:rowOff>114300</xdr:rowOff>
    </xdr:to>
    <xdr:pic>
      <xdr:nvPicPr>
        <xdr:cNvPr id="10" name="Grafik 15">
          <a:extLst>
            <a:ext uri="{FF2B5EF4-FFF2-40B4-BE49-F238E27FC236}">
              <a16:creationId xmlns:a16="http://schemas.microsoft.com/office/drawing/2014/main" id="{ACFF51A6-257D-4624-A97C-C71C642C27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63600" y="9048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14</xdr:col>
      <xdr:colOff>381000</xdr:colOff>
      <xdr:row>3</xdr:row>
      <xdr:rowOff>9525</xdr:rowOff>
    </xdr:from>
    <xdr:to>
      <xdr:col>15</xdr:col>
      <xdr:colOff>0</xdr:colOff>
      <xdr:row>3</xdr:row>
      <xdr:rowOff>114300</xdr:rowOff>
    </xdr:to>
    <xdr:pic>
      <xdr:nvPicPr>
        <xdr:cNvPr id="125113" name="Grafik 2">
          <a:extLst>
            <a:ext uri="{FF2B5EF4-FFF2-40B4-BE49-F238E27FC236}">
              <a16:creationId xmlns:a16="http://schemas.microsoft.com/office/drawing/2014/main" id="{00000000-0008-0000-0400-0000B9E8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53450" y="6000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1066800</xdr:colOff>
      <xdr:row>3</xdr:row>
      <xdr:rowOff>0</xdr:rowOff>
    </xdr:from>
    <xdr:to>
      <xdr:col>5</xdr:col>
      <xdr:colOff>0</xdr:colOff>
      <xdr:row>3</xdr:row>
      <xdr:rowOff>104775</xdr:rowOff>
    </xdr:to>
    <xdr:pic>
      <xdr:nvPicPr>
        <xdr:cNvPr id="125115" name="Grafik 4">
          <a:extLst>
            <a:ext uri="{FF2B5EF4-FFF2-40B4-BE49-F238E27FC236}">
              <a16:creationId xmlns:a16="http://schemas.microsoft.com/office/drawing/2014/main" id="{00000000-0008-0000-0400-0000BBE8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66925" y="4476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95250</xdr:colOff>
      <xdr:row>5</xdr:row>
      <xdr:rowOff>9525</xdr:rowOff>
    </xdr:from>
    <xdr:to>
      <xdr:col>2</xdr:col>
      <xdr:colOff>209550</xdr:colOff>
      <xdr:row>5</xdr:row>
      <xdr:rowOff>114300</xdr:rowOff>
    </xdr:to>
    <xdr:pic>
      <xdr:nvPicPr>
        <xdr:cNvPr id="125116" name="Grafik 5">
          <a:extLst>
            <a:ext uri="{FF2B5EF4-FFF2-40B4-BE49-F238E27FC236}">
              <a16:creationId xmlns:a16="http://schemas.microsoft.com/office/drawing/2014/main" id="{00000000-0008-0000-0400-0000BCE8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1475" y="33432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4448175</xdr:colOff>
      <xdr:row>6</xdr:row>
      <xdr:rowOff>9525</xdr:rowOff>
    </xdr:from>
    <xdr:to>
      <xdr:col>18</xdr:col>
      <xdr:colOff>4562475</xdr:colOff>
      <xdr:row>6</xdr:row>
      <xdr:rowOff>104775</xdr:rowOff>
    </xdr:to>
    <xdr:pic>
      <xdr:nvPicPr>
        <xdr:cNvPr id="125117" name="Grafik 6">
          <a:extLst>
            <a:ext uri="{FF2B5EF4-FFF2-40B4-BE49-F238E27FC236}">
              <a16:creationId xmlns:a16="http://schemas.microsoft.com/office/drawing/2014/main" id="{00000000-0008-0000-0400-0000BDE8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820775" y="3657600"/>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447675</xdr:colOff>
      <xdr:row>7</xdr:row>
      <xdr:rowOff>9525</xdr:rowOff>
    </xdr:from>
    <xdr:to>
      <xdr:col>16</xdr:col>
      <xdr:colOff>552450</xdr:colOff>
      <xdr:row>7</xdr:row>
      <xdr:rowOff>114300</xdr:rowOff>
    </xdr:to>
    <xdr:pic>
      <xdr:nvPicPr>
        <xdr:cNvPr id="125118" name="Grafik 12">
          <a:extLst>
            <a:ext uri="{FF2B5EF4-FFF2-40B4-BE49-F238E27FC236}">
              <a16:creationId xmlns:a16="http://schemas.microsoft.com/office/drawing/2014/main" id="{00000000-0008-0000-0400-0000BEE8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58225" y="39433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447675</xdr:colOff>
      <xdr:row>53</xdr:row>
      <xdr:rowOff>9525</xdr:rowOff>
    </xdr:from>
    <xdr:to>
      <xdr:col>16</xdr:col>
      <xdr:colOff>552450</xdr:colOff>
      <xdr:row>53</xdr:row>
      <xdr:rowOff>114300</xdr:rowOff>
    </xdr:to>
    <xdr:pic>
      <xdr:nvPicPr>
        <xdr:cNvPr id="125119" name="Grafik 13">
          <a:extLst>
            <a:ext uri="{FF2B5EF4-FFF2-40B4-BE49-F238E27FC236}">
              <a16:creationId xmlns:a16="http://schemas.microsoft.com/office/drawing/2014/main" id="{00000000-0008-0000-0400-0000BFE8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58225" y="187547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447675</xdr:colOff>
      <xdr:row>47</xdr:row>
      <xdr:rowOff>9525</xdr:rowOff>
    </xdr:from>
    <xdr:to>
      <xdr:col>16</xdr:col>
      <xdr:colOff>552450</xdr:colOff>
      <xdr:row>47</xdr:row>
      <xdr:rowOff>114300</xdr:rowOff>
    </xdr:to>
    <xdr:pic>
      <xdr:nvPicPr>
        <xdr:cNvPr id="125120" name="Grafik 23">
          <a:extLst>
            <a:ext uri="{FF2B5EF4-FFF2-40B4-BE49-F238E27FC236}">
              <a16:creationId xmlns:a16="http://schemas.microsoft.com/office/drawing/2014/main" id="{00000000-0008-0000-0400-0000C0E8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58225" y="164687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447675</xdr:colOff>
      <xdr:row>29</xdr:row>
      <xdr:rowOff>9525</xdr:rowOff>
    </xdr:from>
    <xdr:to>
      <xdr:col>16</xdr:col>
      <xdr:colOff>552450</xdr:colOff>
      <xdr:row>29</xdr:row>
      <xdr:rowOff>114300</xdr:rowOff>
    </xdr:to>
    <xdr:pic>
      <xdr:nvPicPr>
        <xdr:cNvPr id="125121" name="Grafik 12">
          <a:extLst>
            <a:ext uri="{FF2B5EF4-FFF2-40B4-BE49-F238E27FC236}">
              <a16:creationId xmlns:a16="http://schemas.microsoft.com/office/drawing/2014/main" id="{00000000-0008-0000-0400-0000C1E8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58225" y="95250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447675</xdr:colOff>
      <xdr:row>32</xdr:row>
      <xdr:rowOff>9525</xdr:rowOff>
    </xdr:from>
    <xdr:to>
      <xdr:col>16</xdr:col>
      <xdr:colOff>552450</xdr:colOff>
      <xdr:row>32</xdr:row>
      <xdr:rowOff>114300</xdr:rowOff>
    </xdr:to>
    <xdr:pic>
      <xdr:nvPicPr>
        <xdr:cNvPr id="125122" name="Grafik 12">
          <a:extLst>
            <a:ext uri="{FF2B5EF4-FFF2-40B4-BE49-F238E27FC236}">
              <a16:creationId xmlns:a16="http://schemas.microsoft.com/office/drawing/2014/main" id="{00000000-0008-0000-0400-0000C2E8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58225" y="106680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447675</xdr:colOff>
      <xdr:row>5</xdr:row>
      <xdr:rowOff>9525</xdr:rowOff>
    </xdr:from>
    <xdr:to>
      <xdr:col>16</xdr:col>
      <xdr:colOff>552450</xdr:colOff>
      <xdr:row>5</xdr:row>
      <xdr:rowOff>114300</xdr:rowOff>
    </xdr:to>
    <xdr:pic>
      <xdr:nvPicPr>
        <xdr:cNvPr id="125123" name="Grafik 12">
          <a:extLst>
            <a:ext uri="{FF2B5EF4-FFF2-40B4-BE49-F238E27FC236}">
              <a16:creationId xmlns:a16="http://schemas.microsoft.com/office/drawing/2014/main" id="{00000000-0008-0000-0400-0000C3E8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58225" y="34861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400050</xdr:colOff>
      <xdr:row>5</xdr:row>
      <xdr:rowOff>9525</xdr:rowOff>
    </xdr:from>
    <xdr:to>
      <xdr:col>4</xdr:col>
      <xdr:colOff>9525</xdr:colOff>
      <xdr:row>5</xdr:row>
      <xdr:rowOff>114300</xdr:rowOff>
    </xdr:to>
    <xdr:pic>
      <xdr:nvPicPr>
        <xdr:cNvPr id="125124" name="Grafik 5">
          <a:extLst>
            <a:ext uri="{FF2B5EF4-FFF2-40B4-BE49-F238E27FC236}">
              <a16:creationId xmlns:a16="http://schemas.microsoft.com/office/drawing/2014/main" id="{00000000-0008-0000-0400-0000C4E8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 y="33432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447675</xdr:colOff>
      <xdr:row>10</xdr:row>
      <xdr:rowOff>9525</xdr:rowOff>
    </xdr:from>
    <xdr:to>
      <xdr:col>16</xdr:col>
      <xdr:colOff>552450</xdr:colOff>
      <xdr:row>10</xdr:row>
      <xdr:rowOff>114300</xdr:rowOff>
    </xdr:to>
    <xdr:pic>
      <xdr:nvPicPr>
        <xdr:cNvPr id="125125" name="Grafik 12">
          <a:extLst>
            <a:ext uri="{FF2B5EF4-FFF2-40B4-BE49-F238E27FC236}">
              <a16:creationId xmlns:a16="http://schemas.microsoft.com/office/drawing/2014/main" id="{00000000-0008-0000-0400-0000C5E8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58225" y="49149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447675</xdr:colOff>
      <xdr:row>13</xdr:row>
      <xdr:rowOff>9525</xdr:rowOff>
    </xdr:from>
    <xdr:to>
      <xdr:col>16</xdr:col>
      <xdr:colOff>552450</xdr:colOff>
      <xdr:row>13</xdr:row>
      <xdr:rowOff>114300</xdr:rowOff>
    </xdr:to>
    <xdr:pic>
      <xdr:nvPicPr>
        <xdr:cNvPr id="125126" name="Grafik 12">
          <a:extLst>
            <a:ext uri="{FF2B5EF4-FFF2-40B4-BE49-F238E27FC236}">
              <a16:creationId xmlns:a16="http://schemas.microsoft.com/office/drawing/2014/main" id="{00000000-0008-0000-0400-0000C6E8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58225" y="58864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447675</xdr:colOff>
      <xdr:row>26</xdr:row>
      <xdr:rowOff>9525</xdr:rowOff>
    </xdr:from>
    <xdr:to>
      <xdr:col>16</xdr:col>
      <xdr:colOff>552450</xdr:colOff>
      <xdr:row>26</xdr:row>
      <xdr:rowOff>114300</xdr:rowOff>
    </xdr:to>
    <xdr:pic>
      <xdr:nvPicPr>
        <xdr:cNvPr id="125127" name="Grafik 12">
          <a:extLst>
            <a:ext uri="{FF2B5EF4-FFF2-40B4-BE49-F238E27FC236}">
              <a16:creationId xmlns:a16="http://schemas.microsoft.com/office/drawing/2014/main" id="{00000000-0008-0000-0400-0000C7E8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58225" y="83820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257175</xdr:colOff>
      <xdr:row>1</xdr:row>
      <xdr:rowOff>0</xdr:rowOff>
    </xdr:from>
    <xdr:to>
      <xdr:col>15</xdr:col>
      <xdr:colOff>276225</xdr:colOff>
      <xdr:row>2</xdr:row>
      <xdr:rowOff>161925</xdr:rowOff>
    </xdr:to>
    <xdr:pic>
      <xdr:nvPicPr>
        <xdr:cNvPr id="125128" name="Picture 3">
          <a:extLst>
            <a:ext uri="{FF2B5EF4-FFF2-40B4-BE49-F238E27FC236}">
              <a16:creationId xmlns:a16="http://schemas.microsoft.com/office/drawing/2014/main" id="{00000000-0008-0000-0400-0000C8E801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353300" y="66675"/>
          <a:ext cx="158115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editAs="oneCell">
    <xdr:from>
      <xdr:col>16</xdr:col>
      <xdr:colOff>457200</xdr:colOff>
      <xdr:row>34</xdr:row>
      <xdr:rowOff>9525</xdr:rowOff>
    </xdr:from>
    <xdr:to>
      <xdr:col>16</xdr:col>
      <xdr:colOff>552450</xdr:colOff>
      <xdr:row>34</xdr:row>
      <xdr:rowOff>114300</xdr:rowOff>
    </xdr:to>
    <xdr:pic>
      <xdr:nvPicPr>
        <xdr:cNvPr id="25" name="Grafik 29">
          <a:extLst>
            <a:ext uri="{FF2B5EF4-FFF2-40B4-BE49-F238E27FC236}">
              <a16:creationId xmlns:a16="http://schemas.microsoft.com/office/drawing/2014/main" id="{00000000-0008-0000-0400-000019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667750" y="11430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457200</xdr:colOff>
      <xdr:row>38</xdr:row>
      <xdr:rowOff>9525</xdr:rowOff>
    </xdr:from>
    <xdr:to>
      <xdr:col>16</xdr:col>
      <xdr:colOff>552450</xdr:colOff>
      <xdr:row>38</xdr:row>
      <xdr:rowOff>114300</xdr:rowOff>
    </xdr:to>
    <xdr:pic>
      <xdr:nvPicPr>
        <xdr:cNvPr id="26" name="Grafik 29">
          <a:extLst>
            <a:ext uri="{FF2B5EF4-FFF2-40B4-BE49-F238E27FC236}">
              <a16:creationId xmlns:a16="http://schemas.microsoft.com/office/drawing/2014/main" id="{00000000-0008-0000-0400-00001A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667750" y="1308735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447675</xdr:colOff>
      <xdr:row>20</xdr:row>
      <xdr:rowOff>9525</xdr:rowOff>
    </xdr:from>
    <xdr:to>
      <xdr:col>16</xdr:col>
      <xdr:colOff>552450</xdr:colOff>
      <xdr:row>20</xdr:row>
      <xdr:rowOff>114300</xdr:rowOff>
    </xdr:to>
    <xdr:pic>
      <xdr:nvPicPr>
        <xdr:cNvPr id="24" name="Grafik 12">
          <a:extLst>
            <a:ext uri="{FF2B5EF4-FFF2-40B4-BE49-F238E27FC236}">
              <a16:creationId xmlns:a16="http://schemas.microsoft.com/office/drawing/2014/main" id="{F33A2AC5-E333-4A90-9863-0EF7BFAA71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15375" y="68103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447675</xdr:colOff>
      <xdr:row>68</xdr:row>
      <xdr:rowOff>9525</xdr:rowOff>
    </xdr:from>
    <xdr:to>
      <xdr:col>16</xdr:col>
      <xdr:colOff>552450</xdr:colOff>
      <xdr:row>68</xdr:row>
      <xdr:rowOff>114300</xdr:rowOff>
    </xdr:to>
    <xdr:pic>
      <xdr:nvPicPr>
        <xdr:cNvPr id="30" name="Grafik 13">
          <a:extLst>
            <a:ext uri="{FF2B5EF4-FFF2-40B4-BE49-F238E27FC236}">
              <a16:creationId xmlns:a16="http://schemas.microsoft.com/office/drawing/2014/main" id="{539CD259-944E-4965-96E9-2ADDB4A428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15375" y="248221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447675</xdr:colOff>
      <xdr:row>71</xdr:row>
      <xdr:rowOff>9525</xdr:rowOff>
    </xdr:from>
    <xdr:to>
      <xdr:col>16</xdr:col>
      <xdr:colOff>552450</xdr:colOff>
      <xdr:row>71</xdr:row>
      <xdr:rowOff>114300</xdr:rowOff>
    </xdr:to>
    <xdr:pic>
      <xdr:nvPicPr>
        <xdr:cNvPr id="31" name="Grafik 13">
          <a:extLst>
            <a:ext uri="{FF2B5EF4-FFF2-40B4-BE49-F238E27FC236}">
              <a16:creationId xmlns:a16="http://schemas.microsoft.com/office/drawing/2014/main" id="{DBA73A90-0D7D-45E7-9ED8-34EC1568A8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15375" y="259651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447675</xdr:colOff>
      <xdr:row>16</xdr:row>
      <xdr:rowOff>9525</xdr:rowOff>
    </xdr:from>
    <xdr:to>
      <xdr:col>16</xdr:col>
      <xdr:colOff>552450</xdr:colOff>
      <xdr:row>16</xdr:row>
      <xdr:rowOff>114300</xdr:rowOff>
    </xdr:to>
    <xdr:pic>
      <xdr:nvPicPr>
        <xdr:cNvPr id="27" name="Grafik 12">
          <a:extLst>
            <a:ext uri="{FF2B5EF4-FFF2-40B4-BE49-F238E27FC236}">
              <a16:creationId xmlns:a16="http://schemas.microsoft.com/office/drawing/2014/main" id="{CC76AD03-80C5-439A-B7D3-CA63FA901F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53575" y="64293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1057275</xdr:colOff>
      <xdr:row>28</xdr:row>
      <xdr:rowOff>9525</xdr:rowOff>
    </xdr:from>
    <xdr:to>
      <xdr:col>5</xdr:col>
      <xdr:colOff>0</xdr:colOff>
      <xdr:row>28</xdr:row>
      <xdr:rowOff>114300</xdr:rowOff>
    </xdr:to>
    <xdr:pic>
      <xdr:nvPicPr>
        <xdr:cNvPr id="2" name="Grafik 12">
          <a:extLst>
            <a:ext uri="{FF2B5EF4-FFF2-40B4-BE49-F238E27FC236}">
              <a16:creationId xmlns:a16="http://schemas.microsoft.com/office/drawing/2014/main" id="{443963C9-2473-45E1-8D56-8A3C28182F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57400" y="85725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790575</xdr:colOff>
      <xdr:row>28</xdr:row>
      <xdr:rowOff>9525</xdr:rowOff>
    </xdr:from>
    <xdr:to>
      <xdr:col>8</xdr:col>
      <xdr:colOff>895350</xdr:colOff>
      <xdr:row>28</xdr:row>
      <xdr:rowOff>114300</xdr:rowOff>
    </xdr:to>
    <xdr:pic>
      <xdr:nvPicPr>
        <xdr:cNvPr id="3" name="Grafik 12">
          <a:extLst>
            <a:ext uri="{FF2B5EF4-FFF2-40B4-BE49-F238E27FC236}">
              <a16:creationId xmlns:a16="http://schemas.microsoft.com/office/drawing/2014/main" id="{815852CD-97A9-488D-89F1-42884AE31B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86425" y="85725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16</xdr:col>
      <xdr:colOff>447675</xdr:colOff>
      <xdr:row>23</xdr:row>
      <xdr:rowOff>9525</xdr:rowOff>
    </xdr:from>
    <xdr:ext cx="104775" cy="104775"/>
    <xdr:pic>
      <xdr:nvPicPr>
        <xdr:cNvPr id="4" name="Grafik 12">
          <a:extLst>
            <a:ext uri="{FF2B5EF4-FFF2-40B4-BE49-F238E27FC236}">
              <a16:creationId xmlns:a16="http://schemas.microsoft.com/office/drawing/2014/main" id="{A8C74B0D-35E0-4596-9F2F-F2B2A42712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734550" y="66675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15</xdr:col>
      <xdr:colOff>342900</xdr:colOff>
      <xdr:row>0</xdr:row>
      <xdr:rowOff>1</xdr:rowOff>
    </xdr:from>
    <xdr:to>
      <xdr:col>17</xdr:col>
      <xdr:colOff>568325</xdr:colOff>
      <xdr:row>3</xdr:row>
      <xdr:rowOff>1</xdr:rowOff>
    </xdr:to>
    <xdr:pic>
      <xdr:nvPicPr>
        <xdr:cNvPr id="5" name="Grafik 16" descr="Z:\Arbeitsverzeichnisse\A wie Zertifizierung\05_Europa\05_ECC Marketing\01_Coorporate Design\01_Logos\01_ECC Logos\ECC-Logo ohne alles\ECC-Logo ohne alles.jpg">
          <a:extLst>
            <a:ext uri="{FF2B5EF4-FFF2-40B4-BE49-F238E27FC236}">
              <a16:creationId xmlns:a16="http://schemas.microsoft.com/office/drawing/2014/main" id="{FBA74C41-4AE7-4DD8-AC26-206FE88BBB38}"/>
            </a:ext>
          </a:extLst>
        </xdr:cNvPr>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9001125" y="1"/>
          <a:ext cx="1416050" cy="590550"/>
        </a:xfrm>
        <a:prstGeom prst="rect">
          <a:avLst/>
        </a:prstGeom>
        <a:noFill/>
        <a:ln>
          <a:noFill/>
        </a:ln>
      </xdr:spPr>
    </xdr:pic>
    <xdr:clientData/>
  </xdr:twoCellAnchor>
  <xdr:twoCellAnchor editAs="oneCell">
    <xdr:from>
      <xdr:col>16</xdr:col>
      <xdr:colOff>447675</xdr:colOff>
      <xdr:row>59</xdr:row>
      <xdr:rowOff>9525</xdr:rowOff>
    </xdr:from>
    <xdr:to>
      <xdr:col>16</xdr:col>
      <xdr:colOff>552450</xdr:colOff>
      <xdr:row>59</xdr:row>
      <xdr:rowOff>114300</xdr:rowOff>
    </xdr:to>
    <xdr:pic>
      <xdr:nvPicPr>
        <xdr:cNvPr id="6" name="Grafik 13">
          <a:extLst>
            <a:ext uri="{FF2B5EF4-FFF2-40B4-BE49-F238E27FC236}">
              <a16:creationId xmlns:a16="http://schemas.microsoft.com/office/drawing/2014/main" id="{9CE0556D-9764-4A82-BE0D-80270E4E98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734550" y="199929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1057275</xdr:colOff>
      <xdr:row>34</xdr:row>
      <xdr:rowOff>9525</xdr:rowOff>
    </xdr:from>
    <xdr:to>
      <xdr:col>5</xdr:col>
      <xdr:colOff>0</xdr:colOff>
      <xdr:row>34</xdr:row>
      <xdr:rowOff>114300</xdr:rowOff>
    </xdr:to>
    <xdr:pic>
      <xdr:nvPicPr>
        <xdr:cNvPr id="8" name="Grafik 12">
          <a:extLst>
            <a:ext uri="{FF2B5EF4-FFF2-40B4-BE49-F238E27FC236}">
              <a16:creationId xmlns:a16="http://schemas.microsoft.com/office/drawing/2014/main" id="{82A37D2E-C151-427B-BACB-47848E9EF9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57400" y="105822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4</xdr:col>
      <xdr:colOff>1057275</xdr:colOff>
      <xdr:row>37</xdr:row>
      <xdr:rowOff>9525</xdr:rowOff>
    </xdr:from>
    <xdr:ext cx="104775" cy="104775"/>
    <xdr:pic>
      <xdr:nvPicPr>
        <xdr:cNvPr id="9" name="Grafik 12">
          <a:extLst>
            <a:ext uri="{FF2B5EF4-FFF2-40B4-BE49-F238E27FC236}">
              <a16:creationId xmlns:a16="http://schemas.microsoft.com/office/drawing/2014/main" id="{0A6F4A43-B448-4863-B6D0-9FDE35BC8B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57400" y="105822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1057275</xdr:colOff>
      <xdr:row>40</xdr:row>
      <xdr:rowOff>9525</xdr:rowOff>
    </xdr:from>
    <xdr:ext cx="104775" cy="104775"/>
    <xdr:pic>
      <xdr:nvPicPr>
        <xdr:cNvPr id="10" name="Grafik 12">
          <a:extLst>
            <a:ext uri="{FF2B5EF4-FFF2-40B4-BE49-F238E27FC236}">
              <a16:creationId xmlns:a16="http://schemas.microsoft.com/office/drawing/2014/main" id="{C4C70B43-0099-4116-B89A-8D4FF0BD2A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57400" y="105822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1057275</xdr:colOff>
      <xdr:row>43</xdr:row>
      <xdr:rowOff>9525</xdr:rowOff>
    </xdr:from>
    <xdr:ext cx="104775" cy="104775"/>
    <xdr:pic>
      <xdr:nvPicPr>
        <xdr:cNvPr id="11" name="Grafik 12">
          <a:extLst>
            <a:ext uri="{FF2B5EF4-FFF2-40B4-BE49-F238E27FC236}">
              <a16:creationId xmlns:a16="http://schemas.microsoft.com/office/drawing/2014/main" id="{F17F997D-A060-4AF2-9086-681763C9F9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57400" y="105822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1057275</xdr:colOff>
      <xdr:row>49</xdr:row>
      <xdr:rowOff>9525</xdr:rowOff>
    </xdr:from>
    <xdr:ext cx="104775" cy="104775"/>
    <xdr:pic>
      <xdr:nvPicPr>
        <xdr:cNvPr id="12" name="Grafik 12">
          <a:extLst>
            <a:ext uri="{FF2B5EF4-FFF2-40B4-BE49-F238E27FC236}">
              <a16:creationId xmlns:a16="http://schemas.microsoft.com/office/drawing/2014/main" id="{0D50C17C-4881-4149-BF25-0E7E383EF9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57400" y="105822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1057275</xdr:colOff>
      <xdr:row>52</xdr:row>
      <xdr:rowOff>9525</xdr:rowOff>
    </xdr:from>
    <xdr:ext cx="104775" cy="104775"/>
    <xdr:pic>
      <xdr:nvPicPr>
        <xdr:cNvPr id="13" name="Grafik 12">
          <a:extLst>
            <a:ext uri="{FF2B5EF4-FFF2-40B4-BE49-F238E27FC236}">
              <a16:creationId xmlns:a16="http://schemas.microsoft.com/office/drawing/2014/main" id="{81508FF0-A3B2-4741-984F-13D54FA6C5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57400" y="105822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1057275</xdr:colOff>
      <xdr:row>55</xdr:row>
      <xdr:rowOff>9525</xdr:rowOff>
    </xdr:from>
    <xdr:ext cx="104775" cy="104775"/>
    <xdr:pic>
      <xdr:nvPicPr>
        <xdr:cNvPr id="14" name="Grafik 12">
          <a:extLst>
            <a:ext uri="{FF2B5EF4-FFF2-40B4-BE49-F238E27FC236}">
              <a16:creationId xmlns:a16="http://schemas.microsoft.com/office/drawing/2014/main" id="{F8CC1E5A-6A14-4E58-84F9-F2C356DE7D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57400" y="105822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8.xml><?xml version="1.0" encoding="utf-8"?>
<xdr:wsDr xmlns:xdr="http://schemas.openxmlformats.org/drawingml/2006/spreadsheetDrawing" xmlns:a="http://schemas.openxmlformats.org/drawingml/2006/main">
  <xdr:twoCellAnchor editAs="oneCell">
    <xdr:from>
      <xdr:col>5</xdr:col>
      <xdr:colOff>333375</xdr:colOff>
      <xdr:row>7</xdr:row>
      <xdr:rowOff>9525</xdr:rowOff>
    </xdr:from>
    <xdr:to>
      <xdr:col>6</xdr:col>
      <xdr:colOff>0</xdr:colOff>
      <xdr:row>7</xdr:row>
      <xdr:rowOff>104775</xdr:rowOff>
    </xdr:to>
    <xdr:pic>
      <xdr:nvPicPr>
        <xdr:cNvPr id="115384" name="Grafik 4">
          <a:extLst>
            <a:ext uri="{FF2B5EF4-FFF2-40B4-BE49-F238E27FC236}">
              <a16:creationId xmlns:a16="http://schemas.microsoft.com/office/drawing/2014/main" id="{00000000-0008-0000-0700-0000B8C2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019175"/>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2143125</xdr:colOff>
      <xdr:row>5</xdr:row>
      <xdr:rowOff>9525</xdr:rowOff>
    </xdr:from>
    <xdr:to>
      <xdr:col>10</xdr:col>
      <xdr:colOff>0</xdr:colOff>
      <xdr:row>5</xdr:row>
      <xdr:rowOff>104775</xdr:rowOff>
    </xdr:to>
    <xdr:pic>
      <xdr:nvPicPr>
        <xdr:cNvPr id="115385" name="Grafik 4">
          <a:extLst>
            <a:ext uri="{FF2B5EF4-FFF2-40B4-BE49-F238E27FC236}">
              <a16:creationId xmlns:a16="http://schemas.microsoft.com/office/drawing/2014/main" id="{00000000-0008-0000-0700-0000B9C2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72300" y="742950"/>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2143125</xdr:colOff>
      <xdr:row>7</xdr:row>
      <xdr:rowOff>9525</xdr:rowOff>
    </xdr:from>
    <xdr:to>
      <xdr:col>10</xdr:col>
      <xdr:colOff>0</xdr:colOff>
      <xdr:row>7</xdr:row>
      <xdr:rowOff>104775</xdr:rowOff>
    </xdr:to>
    <xdr:pic>
      <xdr:nvPicPr>
        <xdr:cNvPr id="115386" name="Grafik 4">
          <a:extLst>
            <a:ext uri="{FF2B5EF4-FFF2-40B4-BE49-F238E27FC236}">
              <a16:creationId xmlns:a16="http://schemas.microsoft.com/office/drawing/2014/main" id="{00000000-0008-0000-0700-0000BAC2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72300" y="1019175"/>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790575</xdr:colOff>
      <xdr:row>1</xdr:row>
      <xdr:rowOff>133350</xdr:rowOff>
    </xdr:from>
    <xdr:to>
      <xdr:col>10</xdr:col>
      <xdr:colOff>2228850</xdr:colOff>
      <xdr:row>3</xdr:row>
      <xdr:rowOff>0</xdr:rowOff>
    </xdr:to>
    <xdr:pic>
      <xdr:nvPicPr>
        <xdr:cNvPr id="115387" name="Grafik 1">
          <a:extLst>
            <a:ext uri="{FF2B5EF4-FFF2-40B4-BE49-F238E27FC236}">
              <a16:creationId xmlns:a16="http://schemas.microsoft.com/office/drawing/2014/main" id="{00000000-0008-0000-0700-0000BBC201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858125" y="133350"/>
          <a:ext cx="14382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24</xdr:col>
      <xdr:colOff>485775</xdr:colOff>
      <xdr:row>5</xdr:row>
      <xdr:rowOff>9525</xdr:rowOff>
    </xdr:from>
    <xdr:to>
      <xdr:col>26</xdr:col>
      <xdr:colOff>9525</xdr:colOff>
      <xdr:row>5</xdr:row>
      <xdr:rowOff>104775</xdr:rowOff>
    </xdr:to>
    <xdr:pic>
      <xdr:nvPicPr>
        <xdr:cNvPr id="120328" name="Grafik 2">
          <a:extLst>
            <a:ext uri="{FF2B5EF4-FFF2-40B4-BE49-F238E27FC236}">
              <a16:creationId xmlns:a16="http://schemas.microsoft.com/office/drawing/2014/main" id="{00000000-0008-0000-0900-000008D6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63025" y="885825"/>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476250</xdr:colOff>
      <xdr:row>7</xdr:row>
      <xdr:rowOff>9525</xdr:rowOff>
    </xdr:from>
    <xdr:to>
      <xdr:col>26</xdr:col>
      <xdr:colOff>0</xdr:colOff>
      <xdr:row>7</xdr:row>
      <xdr:rowOff>104775</xdr:rowOff>
    </xdr:to>
    <xdr:pic>
      <xdr:nvPicPr>
        <xdr:cNvPr id="120329" name="Grafik 3">
          <a:extLst>
            <a:ext uri="{FF2B5EF4-FFF2-40B4-BE49-F238E27FC236}">
              <a16:creationId xmlns:a16="http://schemas.microsoft.com/office/drawing/2014/main" id="{00000000-0008-0000-0900-000009D6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62050"/>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171450</xdr:colOff>
      <xdr:row>7</xdr:row>
      <xdr:rowOff>9525</xdr:rowOff>
    </xdr:from>
    <xdr:to>
      <xdr:col>5</xdr:col>
      <xdr:colOff>0</xdr:colOff>
      <xdr:row>7</xdr:row>
      <xdr:rowOff>104775</xdr:rowOff>
    </xdr:to>
    <xdr:pic>
      <xdr:nvPicPr>
        <xdr:cNvPr id="120330" name="Grafik 4">
          <a:extLst>
            <a:ext uri="{FF2B5EF4-FFF2-40B4-BE49-F238E27FC236}">
              <a16:creationId xmlns:a16="http://schemas.microsoft.com/office/drawing/2014/main" id="{00000000-0008-0000-0900-00000AD6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90800" y="11620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9525</xdr:colOff>
      <xdr:row>1</xdr:row>
      <xdr:rowOff>47625</xdr:rowOff>
    </xdr:from>
    <xdr:to>
      <xdr:col>24</xdr:col>
      <xdr:colOff>438150</xdr:colOff>
      <xdr:row>3</xdr:row>
      <xdr:rowOff>47625</xdr:rowOff>
    </xdr:to>
    <xdr:pic>
      <xdr:nvPicPr>
        <xdr:cNvPr id="120332" name="Picture 3">
          <a:extLst>
            <a:ext uri="{FF2B5EF4-FFF2-40B4-BE49-F238E27FC236}">
              <a16:creationId xmlns:a16="http://schemas.microsoft.com/office/drawing/2014/main" id="{00000000-0008-0000-0900-00000CD601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334250" y="171450"/>
          <a:ext cx="158115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editAs="oneCell">
    <xdr:from>
      <xdr:col>24</xdr:col>
      <xdr:colOff>590550</xdr:colOff>
      <xdr:row>1</xdr:row>
      <xdr:rowOff>9525</xdr:rowOff>
    </xdr:from>
    <xdr:to>
      <xdr:col>27</xdr:col>
      <xdr:colOff>76200</xdr:colOff>
      <xdr:row>3</xdr:row>
      <xdr:rowOff>142875</xdr:rowOff>
    </xdr:to>
    <xdr:pic>
      <xdr:nvPicPr>
        <xdr:cNvPr id="120333" name="Grafik 1">
          <a:extLst>
            <a:ext uri="{FF2B5EF4-FFF2-40B4-BE49-F238E27FC236}">
              <a16:creationId xmlns:a16="http://schemas.microsoft.com/office/drawing/2014/main" id="{00000000-0008-0000-0900-00000DD601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029700" y="133350"/>
          <a:ext cx="129540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L:\06_daten\09_excel-kennzahlenb&#246;gen\15_excel-kb%20auditjahr%202026\organe\haut\cr_sc-L1-1_data_ENG_251205_draft%20dkg.xlsx" TargetMode="External"/><Relationship Id="rId1" Type="http://schemas.openxmlformats.org/officeDocument/2006/relationships/externalLinkPath" Target="cr_sc-L1-1_data_ENG_251205_draft%20dkg.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06_daten/09_excel-kennzahlenb&#246;gen/18_excel-kb%20auditjahr%202025/organe/brust/eb_bz-M1-1_daten_240730_in%20arbeit.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Z:\A%20wie%20Zertifizierung\05_Europa\04_&#220;bersetzungen\01_EB_KeZaB\10_2026\01_Deutsche%20Vorlagen\eb_hz-M1-1_daten_250923_vorschau.xlsx" TargetMode="External"/><Relationship Id="rId1" Type="http://schemas.openxmlformats.org/officeDocument/2006/relationships/externalLinkPath" Target="file:///Z:\A%20wie%20Zertifizierung\05_Europa\04_&#220;bersetzungen\01_EB_KeZaB\10_2026\01_Deutsche%20Vorlagen\eb_hz-M1-1_daten_250923_vorschau.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06_daten/09_excel-kennzahlenb&#246;gen/18_excel-kb%20auditjahr%202025/organe/uro/hoden/eb_mh-P1-1_daten_240816_in%20arbeit%20rre.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L:\03_internes\250723_abstimmung%20auditvorlagen%202026\ds',%20faq's\sar\eb_msar-G1-1_daten_250606_vorschau%20in%20arbeit.xlsx" TargetMode="External"/><Relationship Id="rId1" Type="http://schemas.openxmlformats.org/officeDocument/2006/relationships/externalLinkPath" Target="/03_internes/250723_abstimmung%20auditvorlagen%202026/ds',%20faq's/sar/eb_msar-G1-1_daten_250606_vorschau%20in%20arbeit.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06_daten/09_excel-kennzahlenb&#246;gen/18_excel-kb%20auditjahr%202025/organe/uro/niere/eb_mn-P1-1_daten_2410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asic Data"/>
      <sheetName val="HilfstabelleSD"/>
      <sheetName val="HilfstabelleB"/>
      <sheetName val="Datenquelle"/>
      <sheetName val="ICD-List"/>
      <sheetName val="Studies Malignant melanoma"/>
      <sheetName val="HilfstabelleStudienMM"/>
      <sheetName val="Studies of other tumours"/>
      <sheetName val="HilfstabelleStudienaT"/>
      <sheetName val="SNB surgeons"/>
      <sheetName val="Indicators Sheet_(IS)"/>
      <sheetName val="Berechnung1"/>
      <sheetName val="HilfstabelleKB"/>
      <sheetName val="Datendefizite_KB"/>
      <sheetName val="Hilfstabelle Datendef KB"/>
      <sheetName val="Matrix"/>
      <sheetName val="Berechnung2"/>
      <sheetName val="Berechnung3"/>
      <sheetName val="Datendefizite_Matrix"/>
      <sheetName val="HilfstabelleM"/>
      <sheetName val="HilfstabelleDM"/>
    </sheetNames>
    <sheetDataSet>
      <sheetData sheetId="0"/>
      <sheetData sheetId="1"/>
      <sheetData sheetId="2"/>
      <sheetData sheetId="3">
        <row r="1">
          <cell r="B1" t="str">
            <v>In-house development (MS Excel, MS Access etc.)</v>
          </cell>
        </row>
        <row r="2">
          <cell r="B2" t="str">
            <v>Achieva</v>
          </cell>
        </row>
        <row r="3">
          <cell r="B3" t="str">
            <v>Achiever Medical System</v>
          </cell>
        </row>
        <row r="4">
          <cell r="B4" t="str">
            <v>Adjumed</v>
          </cell>
        </row>
        <row r="5">
          <cell r="B5" t="str">
            <v>ambucare</v>
          </cell>
        </row>
        <row r="6">
          <cell r="B6" t="str">
            <v>c37.CancerCenter</v>
          </cell>
        </row>
        <row r="7">
          <cell r="B7" t="str">
            <v>CaOnkoDok (Eigenentwicklung)</v>
          </cell>
        </row>
        <row r="8">
          <cell r="B8" t="str">
            <v>CARAT</v>
          </cell>
        </row>
        <row r="9">
          <cell r="B9" t="str">
            <v>Clinic WinData</v>
          </cell>
        </row>
        <row r="10">
          <cell r="B10" t="str">
            <v>CREDOS</v>
          </cell>
        </row>
        <row r="11">
          <cell r="B11" t="str">
            <v>Eigenentwicklung auf Basis medico (Cerner)</v>
          </cell>
        </row>
        <row r="12">
          <cell r="B12" t="str">
            <v>em.net</v>
          </cell>
        </row>
        <row r="13">
          <cell r="B13" t="str">
            <v>FileTuDo</v>
          </cell>
        </row>
        <row r="14">
          <cell r="B14" t="str">
            <v>GTDS</v>
          </cell>
        </row>
        <row r="15">
          <cell r="B15" t="str">
            <v>H.I.T.</v>
          </cell>
        </row>
        <row r="16">
          <cell r="B16" t="str">
            <v>Heartsoft Tumordatenbank</v>
          </cell>
        </row>
        <row r="17">
          <cell r="B17" t="str">
            <v>IndivuNET</v>
          </cell>
        </row>
        <row r="18">
          <cell r="B18" t="str">
            <v>ixserv.4</v>
          </cell>
        </row>
        <row r="19">
          <cell r="B19" t="str">
            <v>KIS-Erweiterung</v>
          </cell>
        </row>
        <row r="20">
          <cell r="B20" t="str">
            <v>Kolorekt</v>
          </cell>
        </row>
        <row r="21">
          <cell r="B21" t="str">
            <v>KoReDos</v>
          </cell>
        </row>
        <row r="22">
          <cell r="B22" t="str">
            <v>KR7</v>
          </cell>
        </row>
        <row r="23">
          <cell r="B23" t="str">
            <v>KRAZTUR</v>
          </cell>
        </row>
        <row r="24">
          <cell r="B24" t="str">
            <v>MaDoS</v>
          </cell>
        </row>
        <row r="25">
          <cell r="B25" t="str">
            <v>MADOS 4</v>
          </cell>
        </row>
        <row r="26">
          <cell r="B26" t="str">
            <v>Marvin</v>
          </cell>
        </row>
        <row r="27">
          <cell r="B27" t="str">
            <v>Medbrix</v>
          </cell>
        </row>
        <row r="28">
          <cell r="B28" t="str">
            <v>MIQ-KRCA</v>
          </cell>
        </row>
        <row r="29">
          <cell r="B29" t="str">
            <v>MR-TU-DO</v>
          </cell>
        </row>
        <row r="30">
          <cell r="B30" t="str">
            <v>NUK</v>
          </cell>
        </row>
        <row r="31">
          <cell r="B31" t="str">
            <v>ODSeasy / ODSeasyNet</v>
          </cell>
        </row>
        <row r="32">
          <cell r="B32" t="str">
            <v>OncoAssist Tumordokumentation</v>
          </cell>
        </row>
        <row r="33">
          <cell r="B33" t="str">
            <v>Oncolution</v>
          </cell>
        </row>
        <row r="34">
          <cell r="B34" t="str">
            <v>ONDIS</v>
          </cell>
        </row>
        <row r="35">
          <cell r="B35" t="str">
            <v>onkodok (XAXOA)</v>
          </cell>
        </row>
        <row r="36">
          <cell r="B36" t="str">
            <v>OnkoManager</v>
          </cell>
        </row>
        <row r="37">
          <cell r="B37" t="str">
            <v>Onkomedia</v>
          </cell>
        </row>
        <row r="38">
          <cell r="B38" t="str">
            <v>OnkoNet</v>
          </cell>
        </row>
        <row r="39">
          <cell r="B39" t="str">
            <v>ONKOSTAR</v>
          </cell>
        </row>
        <row r="40">
          <cell r="B40" t="str">
            <v>online Dokumentation IDZB</v>
          </cell>
        </row>
        <row r="41">
          <cell r="B41" t="str">
            <v>ORBIS-ODOK</v>
          </cell>
        </row>
        <row r="42">
          <cell r="B42" t="str">
            <v>QuaDoSta</v>
          </cell>
        </row>
        <row r="43">
          <cell r="B43" t="str">
            <v>Qualitätssicherung Kolorektalkarzinom</v>
          </cell>
        </row>
        <row r="44">
          <cell r="B44" t="str">
            <v>SHGHoncoDoc</v>
          </cell>
        </row>
        <row r="45">
          <cell r="B45" t="str">
            <v>SMATOS</v>
          </cell>
        </row>
        <row r="46">
          <cell r="B46" t="str">
            <v>StuDoQ</v>
          </cell>
        </row>
        <row r="47">
          <cell r="B47" t="str">
            <v>Tudok (Tumorzentrum Regensburg)</v>
          </cell>
        </row>
        <row r="48">
          <cell r="B48" t="str">
            <v>Tumordokumentation des Instituts für Krebsepidemiologie</v>
          </cell>
        </row>
        <row r="49">
          <cell r="B49" t="str">
            <v>Tumorregister München (TRM)</v>
          </cell>
        </row>
        <row r="50">
          <cell r="B50" t="str">
            <v>UCC-TDS (Tumorzentrum Dresden)</v>
          </cell>
        </row>
        <row r="51">
          <cell r="B51" t="str">
            <v>WDC-Kolonakte</v>
          </cell>
        </row>
        <row r="52">
          <cell r="B52" t="str">
            <v xml:space="preserve">Not listed </v>
          </cell>
        </row>
        <row r="53">
          <cell r="B53" t="str">
            <v>Unknown</v>
          </cell>
        </row>
        <row r="100">
          <cell r="A100" t="str">
            <v>Afghanistan</v>
          </cell>
        </row>
        <row r="101">
          <cell r="A101" t="str">
            <v>Albania</v>
          </cell>
        </row>
        <row r="102">
          <cell r="A102" t="str">
            <v>Algeria</v>
          </cell>
        </row>
        <row r="103">
          <cell r="A103" t="str">
            <v>Andorra</v>
          </cell>
        </row>
        <row r="104">
          <cell r="A104" t="str">
            <v>Angola</v>
          </cell>
        </row>
        <row r="105">
          <cell r="A105" t="str">
            <v>Antigua and Barbuda</v>
          </cell>
        </row>
        <row r="106">
          <cell r="A106" t="str">
            <v>Argentina</v>
          </cell>
        </row>
        <row r="107">
          <cell r="A107" t="str">
            <v>Armenia</v>
          </cell>
        </row>
        <row r="108">
          <cell r="A108" t="str">
            <v>Australia</v>
          </cell>
        </row>
        <row r="109">
          <cell r="A109" t="str">
            <v>Austria</v>
          </cell>
        </row>
        <row r="110">
          <cell r="A110" t="str">
            <v>Azerbaijan</v>
          </cell>
        </row>
        <row r="111">
          <cell r="A111" t="str">
            <v>Bahamas</v>
          </cell>
        </row>
        <row r="112">
          <cell r="A112" t="str">
            <v>Bahrain</v>
          </cell>
        </row>
        <row r="113">
          <cell r="A113" t="str">
            <v>Bangladesh</v>
          </cell>
        </row>
        <row r="114">
          <cell r="A114" t="str">
            <v>Barbados</v>
          </cell>
        </row>
        <row r="115">
          <cell r="A115" t="str">
            <v>Belarus</v>
          </cell>
        </row>
        <row r="116">
          <cell r="A116" t="str">
            <v>Belgium</v>
          </cell>
        </row>
        <row r="117">
          <cell r="A117" t="str">
            <v>Belize</v>
          </cell>
        </row>
        <row r="118">
          <cell r="A118" t="str">
            <v>Benin</v>
          </cell>
        </row>
        <row r="119">
          <cell r="A119" t="str">
            <v>Bhutan</v>
          </cell>
        </row>
        <row r="120">
          <cell r="A120" t="str">
            <v>Bolivia</v>
          </cell>
        </row>
        <row r="121">
          <cell r="A121" t="str">
            <v>Bosnia and Herzegovina</v>
          </cell>
        </row>
        <row r="122">
          <cell r="A122" t="str">
            <v>Botswana</v>
          </cell>
        </row>
        <row r="123">
          <cell r="A123" t="str">
            <v>Brazil</v>
          </cell>
        </row>
        <row r="124">
          <cell r="A124" t="str">
            <v>Brunei</v>
          </cell>
        </row>
        <row r="125">
          <cell r="A125" t="str">
            <v>Bulgaria</v>
          </cell>
        </row>
        <row r="126">
          <cell r="A126" t="str">
            <v>Burkina Faso</v>
          </cell>
        </row>
        <row r="127">
          <cell r="A127" t="str">
            <v>Burundi</v>
          </cell>
        </row>
        <row r="128">
          <cell r="A128" t="str">
            <v>Cabo Verde</v>
          </cell>
        </row>
        <row r="129">
          <cell r="A129" t="str">
            <v>Cambodia</v>
          </cell>
        </row>
        <row r="130">
          <cell r="A130" t="str">
            <v>Cameroon</v>
          </cell>
        </row>
        <row r="131">
          <cell r="A131" t="str">
            <v>Canada</v>
          </cell>
        </row>
        <row r="132">
          <cell r="A132" t="str">
            <v>Central African Republic (CAR)</v>
          </cell>
        </row>
        <row r="133">
          <cell r="A133" t="str">
            <v>Chad</v>
          </cell>
        </row>
        <row r="134">
          <cell r="A134" t="str">
            <v>Chile</v>
          </cell>
        </row>
        <row r="135">
          <cell r="A135" t="str">
            <v>China</v>
          </cell>
        </row>
        <row r="136">
          <cell r="A136" t="str">
            <v>Colombia</v>
          </cell>
        </row>
        <row r="137">
          <cell r="A137" t="str">
            <v>Comoros</v>
          </cell>
        </row>
        <row r="138">
          <cell r="A138" t="str">
            <v>Democratic Republic of the Congo</v>
          </cell>
        </row>
        <row r="139">
          <cell r="A139" t="str">
            <v>Republic of the Congo</v>
          </cell>
        </row>
        <row r="140">
          <cell r="A140" t="str">
            <v>Costa Rica</v>
          </cell>
        </row>
        <row r="141">
          <cell r="A141" t="str">
            <v>Cote d'Ivoire</v>
          </cell>
        </row>
        <row r="142">
          <cell r="A142" t="str">
            <v>Croatia</v>
          </cell>
        </row>
        <row r="143">
          <cell r="A143" t="str">
            <v>Cuba</v>
          </cell>
        </row>
        <row r="144">
          <cell r="A144" t="str">
            <v>Cyprus</v>
          </cell>
        </row>
        <row r="145">
          <cell r="A145" t="str">
            <v>Czech Republic</v>
          </cell>
        </row>
        <row r="146">
          <cell r="A146" t="str">
            <v>Denmark</v>
          </cell>
        </row>
        <row r="147">
          <cell r="A147" t="str">
            <v>Djibouti</v>
          </cell>
        </row>
        <row r="148">
          <cell r="A148" t="str">
            <v>Dominica</v>
          </cell>
        </row>
        <row r="149">
          <cell r="A149" t="str">
            <v>Dominican Republic</v>
          </cell>
        </row>
        <row r="150">
          <cell r="A150" t="str">
            <v>Ecuador</v>
          </cell>
        </row>
        <row r="151">
          <cell r="A151" t="str">
            <v>Egypt</v>
          </cell>
        </row>
        <row r="152">
          <cell r="A152" t="str">
            <v>El Salvador</v>
          </cell>
        </row>
        <row r="153">
          <cell r="A153" t="str">
            <v>Equatorial Guinea</v>
          </cell>
        </row>
        <row r="154">
          <cell r="A154" t="str">
            <v>Eritrea</v>
          </cell>
        </row>
        <row r="155">
          <cell r="A155" t="str">
            <v>Estonia</v>
          </cell>
        </row>
        <row r="156">
          <cell r="A156" t="str">
            <v>Ethiopia</v>
          </cell>
        </row>
        <row r="157">
          <cell r="A157" t="str">
            <v>Fiji</v>
          </cell>
        </row>
        <row r="158">
          <cell r="A158" t="str">
            <v>Finland</v>
          </cell>
        </row>
        <row r="159">
          <cell r="A159" t="str">
            <v>France</v>
          </cell>
        </row>
        <row r="160">
          <cell r="A160" t="str">
            <v>Gabon</v>
          </cell>
        </row>
        <row r="161">
          <cell r="A161" t="str">
            <v>Gambia</v>
          </cell>
        </row>
        <row r="162">
          <cell r="A162" t="str">
            <v>Georgia</v>
          </cell>
        </row>
        <row r="163">
          <cell r="A163" t="str">
            <v>Germany</v>
          </cell>
        </row>
        <row r="164">
          <cell r="A164" t="str">
            <v>Ghana</v>
          </cell>
        </row>
        <row r="165">
          <cell r="A165" t="str">
            <v>Greece</v>
          </cell>
        </row>
        <row r="166">
          <cell r="A166" t="str">
            <v>Grenada</v>
          </cell>
        </row>
        <row r="167">
          <cell r="A167" t="str">
            <v>Guatemala</v>
          </cell>
        </row>
        <row r="168">
          <cell r="A168" t="str">
            <v>Guinea</v>
          </cell>
        </row>
        <row r="169">
          <cell r="A169" t="str">
            <v>Guinea-Bissau</v>
          </cell>
        </row>
        <row r="170">
          <cell r="A170" t="str">
            <v>Guyana</v>
          </cell>
        </row>
        <row r="171">
          <cell r="A171" t="str">
            <v>Haiti</v>
          </cell>
        </row>
        <row r="172">
          <cell r="A172" t="str">
            <v>Honduras</v>
          </cell>
        </row>
        <row r="173">
          <cell r="A173" t="str">
            <v>Hungary</v>
          </cell>
        </row>
        <row r="174">
          <cell r="A174" t="str">
            <v>Iceland</v>
          </cell>
        </row>
        <row r="175">
          <cell r="A175" t="str">
            <v>India</v>
          </cell>
        </row>
        <row r="176">
          <cell r="A176" t="str">
            <v>Indonesia</v>
          </cell>
        </row>
        <row r="177">
          <cell r="A177" t="str">
            <v>Iran</v>
          </cell>
        </row>
        <row r="178">
          <cell r="A178" t="str">
            <v>Iraq</v>
          </cell>
        </row>
        <row r="179">
          <cell r="A179" t="str">
            <v>Ireland</v>
          </cell>
        </row>
        <row r="180">
          <cell r="A180" t="str">
            <v>Israel</v>
          </cell>
        </row>
        <row r="181">
          <cell r="A181" t="str">
            <v>Italy</v>
          </cell>
        </row>
        <row r="182">
          <cell r="A182" t="str">
            <v>Jamaica</v>
          </cell>
        </row>
        <row r="183">
          <cell r="A183" t="str">
            <v>Japan</v>
          </cell>
        </row>
        <row r="184">
          <cell r="A184" t="str">
            <v>Jordan</v>
          </cell>
        </row>
        <row r="185">
          <cell r="A185" t="str">
            <v>Kazakhstan</v>
          </cell>
        </row>
        <row r="186">
          <cell r="A186" t="str">
            <v>Kenya</v>
          </cell>
        </row>
        <row r="187">
          <cell r="A187" t="str">
            <v>Kiribati</v>
          </cell>
        </row>
        <row r="188">
          <cell r="A188" t="str">
            <v>Kosovo</v>
          </cell>
        </row>
        <row r="189">
          <cell r="A189" t="str">
            <v>Kuwait</v>
          </cell>
        </row>
        <row r="190">
          <cell r="A190" t="str">
            <v>KyrgyzLaos</v>
          </cell>
        </row>
        <row r="191">
          <cell r="A191" t="str">
            <v>Latvia</v>
          </cell>
        </row>
        <row r="192">
          <cell r="A192" t="str">
            <v>Lebanon</v>
          </cell>
        </row>
        <row r="193">
          <cell r="A193" t="str">
            <v>Lesotho</v>
          </cell>
        </row>
        <row r="194">
          <cell r="A194" t="str">
            <v>Liberia</v>
          </cell>
        </row>
        <row r="195">
          <cell r="A195" t="str">
            <v>Libya</v>
          </cell>
        </row>
        <row r="196">
          <cell r="A196" t="str">
            <v>Liechtenstein</v>
          </cell>
        </row>
        <row r="197">
          <cell r="A197" t="str">
            <v>Lithuania</v>
          </cell>
        </row>
        <row r="198">
          <cell r="A198" t="str">
            <v>Luxembourg</v>
          </cell>
        </row>
        <row r="199">
          <cell r="A199" t="str">
            <v>Macedonia (FYROM)</v>
          </cell>
        </row>
        <row r="200">
          <cell r="A200" t="str">
            <v>Madagascar</v>
          </cell>
        </row>
        <row r="201">
          <cell r="A201" t="str">
            <v>Malawi</v>
          </cell>
        </row>
        <row r="202">
          <cell r="A202" t="str">
            <v>Malaysia</v>
          </cell>
        </row>
        <row r="203">
          <cell r="A203" t="str">
            <v>Maldives</v>
          </cell>
        </row>
        <row r="204">
          <cell r="A204" t="str">
            <v>Mali</v>
          </cell>
        </row>
        <row r="205">
          <cell r="A205" t="str">
            <v>Malta</v>
          </cell>
        </row>
        <row r="206">
          <cell r="A206" t="str">
            <v>Marshall Islands</v>
          </cell>
        </row>
        <row r="207">
          <cell r="A207" t="str">
            <v>Mauritania</v>
          </cell>
        </row>
        <row r="208">
          <cell r="A208" t="str">
            <v>Mauritius</v>
          </cell>
        </row>
        <row r="209">
          <cell r="A209" t="str">
            <v>Mexico</v>
          </cell>
        </row>
        <row r="210">
          <cell r="A210" t="str">
            <v>Micronesia</v>
          </cell>
        </row>
        <row r="211">
          <cell r="A211" t="str">
            <v>Moldova</v>
          </cell>
        </row>
        <row r="212">
          <cell r="A212" t="str">
            <v>Monaco</v>
          </cell>
        </row>
        <row r="213">
          <cell r="A213" t="str">
            <v>Mongolia</v>
          </cell>
        </row>
        <row r="214">
          <cell r="A214" t="str">
            <v>Montenegro</v>
          </cell>
        </row>
        <row r="215">
          <cell r="A215" t="str">
            <v>Morocco</v>
          </cell>
        </row>
        <row r="216">
          <cell r="A216" t="str">
            <v>Mozambique</v>
          </cell>
        </row>
        <row r="217">
          <cell r="A217" t="str">
            <v>Myanmar (Burma)</v>
          </cell>
        </row>
        <row r="218">
          <cell r="A218" t="str">
            <v>Namibia</v>
          </cell>
        </row>
        <row r="219">
          <cell r="A219" t="str">
            <v>Nauru</v>
          </cell>
        </row>
        <row r="220">
          <cell r="A220" t="str">
            <v>Nepal</v>
          </cell>
        </row>
        <row r="221">
          <cell r="A221" t="str">
            <v>Netherlands</v>
          </cell>
        </row>
        <row r="222">
          <cell r="A222" t="str">
            <v>New Zealand</v>
          </cell>
        </row>
        <row r="223">
          <cell r="A223" t="str">
            <v>Nicaragua</v>
          </cell>
        </row>
        <row r="224">
          <cell r="A224" t="str">
            <v>Niger</v>
          </cell>
        </row>
        <row r="225">
          <cell r="A225" t="str">
            <v>Nigeria</v>
          </cell>
        </row>
        <row r="226">
          <cell r="A226" t="str">
            <v>North Korea</v>
          </cell>
        </row>
        <row r="227">
          <cell r="A227" t="str">
            <v>Norway</v>
          </cell>
        </row>
        <row r="228">
          <cell r="A228" t="str">
            <v>Oman</v>
          </cell>
        </row>
        <row r="229">
          <cell r="A229" t="str">
            <v>Pakistan</v>
          </cell>
        </row>
        <row r="230">
          <cell r="A230" t="str">
            <v>Palau</v>
          </cell>
        </row>
        <row r="231">
          <cell r="A231" t="str">
            <v>Palestine</v>
          </cell>
        </row>
        <row r="232">
          <cell r="A232" t="str">
            <v>Panama</v>
          </cell>
        </row>
        <row r="233">
          <cell r="A233" t="str">
            <v>Papua New Guinea</v>
          </cell>
        </row>
        <row r="234">
          <cell r="A234" t="str">
            <v>Paraguay</v>
          </cell>
        </row>
        <row r="235">
          <cell r="A235" t="str">
            <v>Peru</v>
          </cell>
        </row>
        <row r="236">
          <cell r="A236" t="str">
            <v>Philippines</v>
          </cell>
        </row>
        <row r="237">
          <cell r="A237" t="str">
            <v>Poland</v>
          </cell>
        </row>
        <row r="238">
          <cell r="A238" t="str">
            <v>Portugal</v>
          </cell>
        </row>
        <row r="239">
          <cell r="A239" t="str">
            <v>Qatar</v>
          </cell>
        </row>
        <row r="240">
          <cell r="A240" t="str">
            <v>Romania</v>
          </cell>
        </row>
        <row r="241">
          <cell r="A241" t="str">
            <v>Russia</v>
          </cell>
        </row>
        <row r="242">
          <cell r="A242" t="str">
            <v>Rwanda</v>
          </cell>
        </row>
        <row r="243">
          <cell r="A243" t="str">
            <v>Saint Kitts and Nevis</v>
          </cell>
        </row>
        <row r="244">
          <cell r="A244" t="str">
            <v>Saint Lucia</v>
          </cell>
        </row>
        <row r="245">
          <cell r="A245" t="str">
            <v>Saint Vincent and the Grenadines</v>
          </cell>
        </row>
        <row r="246">
          <cell r="A246" t="str">
            <v>Samoa</v>
          </cell>
        </row>
        <row r="247">
          <cell r="A247" t="str">
            <v>San Marino</v>
          </cell>
        </row>
        <row r="248">
          <cell r="A248" t="str">
            <v>Sao Tome and Principe</v>
          </cell>
        </row>
        <row r="249">
          <cell r="A249" t="str">
            <v>Saudi Arabia</v>
          </cell>
        </row>
        <row r="250">
          <cell r="A250" t="str">
            <v>Senegal</v>
          </cell>
        </row>
        <row r="251">
          <cell r="A251" t="str">
            <v>Serbia</v>
          </cell>
        </row>
        <row r="252">
          <cell r="A252" t="str">
            <v>Seychelles</v>
          </cell>
        </row>
        <row r="253">
          <cell r="A253" t="str">
            <v>Sierra Leone</v>
          </cell>
        </row>
        <row r="254">
          <cell r="A254" t="str">
            <v>Singapore</v>
          </cell>
        </row>
        <row r="255">
          <cell r="A255" t="str">
            <v>Slovakia</v>
          </cell>
        </row>
        <row r="256">
          <cell r="A256" t="str">
            <v>Slovenia</v>
          </cell>
        </row>
        <row r="257">
          <cell r="A257" t="str">
            <v>Solomon Islands</v>
          </cell>
        </row>
        <row r="258">
          <cell r="A258" t="str">
            <v>Somalia</v>
          </cell>
        </row>
        <row r="259">
          <cell r="A259" t="str">
            <v>South Africa</v>
          </cell>
        </row>
        <row r="260">
          <cell r="A260" t="str">
            <v>South Korea</v>
          </cell>
        </row>
        <row r="261">
          <cell r="A261" t="str">
            <v>South Sudan</v>
          </cell>
        </row>
        <row r="262">
          <cell r="A262" t="str">
            <v>Spain</v>
          </cell>
        </row>
        <row r="263">
          <cell r="A263" t="str">
            <v>Sri Lanka</v>
          </cell>
        </row>
        <row r="264">
          <cell r="A264" t="str">
            <v>Sudan</v>
          </cell>
        </row>
        <row r="265">
          <cell r="A265" t="str">
            <v>Suriname</v>
          </cell>
        </row>
        <row r="266">
          <cell r="A266" t="str">
            <v>Swaziland</v>
          </cell>
        </row>
        <row r="267">
          <cell r="A267" t="str">
            <v>Sweden</v>
          </cell>
        </row>
        <row r="268">
          <cell r="A268" t="str">
            <v>Switzerland</v>
          </cell>
        </row>
        <row r="269">
          <cell r="A269" t="str">
            <v>Syria</v>
          </cell>
        </row>
        <row r="270">
          <cell r="A270" t="str">
            <v>Taiwan</v>
          </cell>
        </row>
        <row r="271">
          <cell r="A271" t="str">
            <v>Tajikistan</v>
          </cell>
        </row>
        <row r="272">
          <cell r="A272" t="str">
            <v>Tanzania</v>
          </cell>
        </row>
        <row r="273">
          <cell r="A273" t="str">
            <v>Thailand</v>
          </cell>
        </row>
        <row r="274">
          <cell r="A274" t="str">
            <v>Timor-Leste</v>
          </cell>
        </row>
        <row r="275">
          <cell r="A275" t="str">
            <v>Togo</v>
          </cell>
        </row>
        <row r="276">
          <cell r="A276" t="str">
            <v>Tonga</v>
          </cell>
        </row>
        <row r="277">
          <cell r="A277" t="str">
            <v>Trinidad and Tobago</v>
          </cell>
        </row>
        <row r="278">
          <cell r="A278" t="str">
            <v>Tunisia</v>
          </cell>
        </row>
        <row r="279">
          <cell r="A279" t="str">
            <v>Turkey</v>
          </cell>
        </row>
        <row r="280">
          <cell r="A280" t="str">
            <v>Turkmenistan</v>
          </cell>
        </row>
        <row r="281">
          <cell r="A281" t="str">
            <v>Tuvalu</v>
          </cell>
        </row>
        <row r="282">
          <cell r="A282" t="str">
            <v>Uganda</v>
          </cell>
        </row>
        <row r="283">
          <cell r="A283" t="str">
            <v>Ukraine</v>
          </cell>
        </row>
        <row r="284">
          <cell r="A284" t="str">
            <v>United Arab Emirates (UAE)</v>
          </cell>
        </row>
        <row r="285">
          <cell r="A285" t="str">
            <v>United Kingdom (UK)</v>
          </cell>
        </row>
        <row r="286">
          <cell r="A286" t="str">
            <v>United States of America (USA)</v>
          </cell>
        </row>
        <row r="287">
          <cell r="A287" t="str">
            <v>Uruguay</v>
          </cell>
        </row>
        <row r="288">
          <cell r="A288" t="str">
            <v>Uzbekistan</v>
          </cell>
        </row>
        <row r="289">
          <cell r="A289" t="str">
            <v>Vanuatu</v>
          </cell>
        </row>
        <row r="290">
          <cell r="A290" t="str">
            <v>Vatican City (Holy See)</v>
          </cell>
        </row>
        <row r="291">
          <cell r="A291" t="str">
            <v>Venezuela</v>
          </cell>
        </row>
        <row r="292">
          <cell r="A292" t="str">
            <v>Vietnam</v>
          </cell>
        </row>
        <row r="293">
          <cell r="A293" t="str">
            <v>Yemen</v>
          </cell>
        </row>
        <row r="294">
          <cell r="A294" t="str">
            <v>Zambia</v>
          </cell>
        </row>
        <row r="295">
          <cell r="A295" t="str">
            <v>Zimbabwe</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enquelle"/>
      <sheetName val="Basisdaten"/>
      <sheetName val="HilfstabelleSD"/>
      <sheetName val="HilfstabelleB"/>
      <sheetName val="HilfstabelleB2"/>
      <sheetName val="Studien"/>
      <sheetName val="HilfstabelleStudien"/>
      <sheetName val="Operateure"/>
      <sheetName val="Kennzahlenbogen_(KB)"/>
      <sheetName val="Berechnung1"/>
      <sheetName val="HilfstabelleKB"/>
      <sheetName val="Datendefizite_KB"/>
      <sheetName val="Hilfstabelle DatendefKB"/>
      <sheetName val="Matrix"/>
      <sheetName val="HilfstabelleM"/>
      <sheetName val="Berechnung3"/>
      <sheetName val="Berechnung2"/>
      <sheetName val="Datendefizite_Matrix"/>
      <sheetName val="HilfstabelleDM"/>
    </sheetNames>
    <sheetDataSet>
      <sheetData sheetId="0">
        <row r="1">
          <cell r="B1" t="str">
            <v>Eigenentwicklung (MS Excel, MS Access etc.)</v>
          </cell>
        </row>
        <row r="71">
          <cell r="A71" t="str">
            <v>Baden-Württemberg</v>
          </cell>
          <cell r="B71" t="str">
            <v>Bayern</v>
          </cell>
          <cell r="C71" t="str">
            <v>Berlin</v>
          </cell>
          <cell r="D71" t="str">
            <v>Brandenburg</v>
          </cell>
          <cell r="E71" t="str">
            <v>Bremen</v>
          </cell>
          <cell r="F71" t="str">
            <v>Hamburg</v>
          </cell>
          <cell r="G71" t="str">
            <v>Hessen</v>
          </cell>
          <cell r="H71" t="str">
            <v>Mecklenburg-Vorpommern</v>
          </cell>
          <cell r="I71" t="str">
            <v>Niedersachsen</v>
          </cell>
          <cell r="J71" t="str">
            <v>Nordrhein-Westfalen</v>
          </cell>
          <cell r="K71" t="str">
            <v>Rheinland-Pfalz</v>
          </cell>
          <cell r="L71" t="str">
            <v>Saarland</v>
          </cell>
          <cell r="M71" t="str">
            <v>Sachsen</v>
          </cell>
          <cell r="N71" t="str">
            <v>Sachsen-Anhalt</v>
          </cell>
          <cell r="O71" t="str">
            <v>Schleswig-Holstein</v>
          </cell>
          <cell r="P71" t="str">
            <v>Thüringen</v>
          </cell>
          <cell r="Q71" t="str">
            <v>Schweiz</v>
          </cell>
          <cell r="R71" t="str">
            <v>Österreich</v>
          </cell>
          <cell r="S71" t="str">
            <v>Italien</v>
          </cell>
        </row>
        <row r="72">
          <cell r="A72" t="str">
            <v>Comprehensive Cancer Center Freiburg</v>
          </cell>
          <cell r="B72" t="str">
            <v>Bevölkerungsbezogenes Krebsregister Bayern</v>
          </cell>
          <cell r="C72" t="str">
            <v>Charité Comprehensive Cancer Center</v>
          </cell>
          <cell r="D72" t="str">
            <v>Gemeinsames Krebsregister Berlin-Brandenburg</v>
          </cell>
          <cell r="E72" t="str">
            <v>Krebsregister des Landes Bremen</v>
          </cell>
          <cell r="F72" t="str">
            <v>Hamburgisches Krebsregister</v>
          </cell>
          <cell r="G72" t="str">
            <v>Hessisches Krebsregister</v>
          </cell>
          <cell r="H72" t="str">
            <v>Tumorzentrum Neubrandenburg</v>
          </cell>
          <cell r="I72" t="str">
            <v>Epidemiologisches Krebsregister Niedersachsen</v>
          </cell>
          <cell r="J72" t="str">
            <v>Westdeutsches Tumorzentrum Essen</v>
          </cell>
          <cell r="K72" t="str">
            <v>Krebsregister Rheinland-Pfalz</v>
          </cell>
          <cell r="L72" t="str">
            <v>Epidemiologisches Krebsregister Saarland</v>
          </cell>
          <cell r="M72" t="str">
            <v>Tumorzentrum Chemnitz</v>
          </cell>
          <cell r="N72" t="str">
            <v>Tumorzentrum Anhalt</v>
          </cell>
          <cell r="O72" t="str">
            <v>klinisches Krebsregister Schleswig Holstein/Lübeck</v>
          </cell>
          <cell r="P72" t="str">
            <v>Tumorzentrum Altenburg</v>
          </cell>
          <cell r="Q72" t="str">
            <v>Krebsregister Schweiz</v>
          </cell>
          <cell r="R72" t="str">
            <v>Krebsregister Österreich</v>
          </cell>
          <cell r="S72" t="str">
            <v>Krebsregister Italien</v>
          </cell>
        </row>
        <row r="73">
          <cell r="A73" t="str">
            <v>Comprehensive Cancer Center Tübingen</v>
          </cell>
          <cell r="B73" t="str">
            <v>Tumorzentrum Augsburg</v>
          </cell>
          <cell r="C73" t="str">
            <v>Gemeinsames Krebsregister Berlin-Brandenburg</v>
          </cell>
          <cell r="D73" t="str">
            <v>Tumorzentrum Land Brandenburg</v>
          </cell>
          <cell r="E73" t="str">
            <v>Keine Anbindung an Klinisches Krebsregister</v>
          </cell>
          <cell r="F73" t="str">
            <v>Keine Anbindung an Klinisches Krebsregister</v>
          </cell>
          <cell r="G73" t="str">
            <v>Krebsregister Hessen</v>
          </cell>
          <cell r="H73" t="str">
            <v>Tumorzentrum Rostock</v>
          </cell>
          <cell r="I73" t="str">
            <v>Kassenärztliche Vereinigung Niedersachsen</v>
          </cell>
          <cell r="J73" t="str">
            <v>Comprehensive Cancer Center Münster</v>
          </cell>
          <cell r="K73" t="str">
            <v>Tumorzentrum Koblenz</v>
          </cell>
          <cell r="L73" t="str">
            <v>Tumorzentrum Homburg</v>
          </cell>
          <cell r="M73" t="str">
            <v>Tumorzentrum Dresden</v>
          </cell>
          <cell r="N73" t="str">
            <v>Tumorzentrum Halle</v>
          </cell>
          <cell r="O73" t="str">
            <v>Krebsregister Schleswig-Holstein</v>
          </cell>
          <cell r="P73" t="str">
            <v>Tumorzentrum Erfurt</v>
          </cell>
          <cell r="Q73" t="str">
            <v>Nicht gelistet</v>
          </cell>
          <cell r="R73" t="str">
            <v>Nicht gelistet</v>
          </cell>
          <cell r="S73" t="str">
            <v>Nicht gelistet</v>
          </cell>
        </row>
        <row r="74">
          <cell r="A74" t="str">
            <v>Comprehensive Cancer Center Ulm</v>
          </cell>
          <cell r="B74" t="str">
            <v>Tumorzentrum Erlangen-Nürnberg</v>
          </cell>
          <cell r="C74" t="str">
            <v>Tumorzentrum Berlin-Buch</v>
          </cell>
          <cell r="D74" t="str">
            <v>GKR (Gemeinsames Krebsregister der Länder)</v>
          </cell>
          <cell r="E74" t="str">
            <v>Nicht gelistet</v>
          </cell>
          <cell r="F74" t="str">
            <v>Nicht gelistet</v>
          </cell>
          <cell r="G74" t="str">
            <v>Onkologischer Schwerpunkt Wiesbaden</v>
          </cell>
          <cell r="H74" t="str">
            <v>Tumorzentrum Schwerin</v>
          </cell>
          <cell r="I74" t="str">
            <v>Krebsregister Niedersachsen</v>
          </cell>
          <cell r="J74" t="str">
            <v xml:space="preserve">Epidemiologisches Krebsregister Münster </v>
          </cell>
          <cell r="K74" t="str">
            <v>Tumorzentrum Rheinland-Pfalz</v>
          </cell>
          <cell r="L74" t="str">
            <v>Keine Anbindung an Klinisches Krebsregister</v>
          </cell>
          <cell r="M74" t="str">
            <v>Tumorzentrum Leipzig</v>
          </cell>
          <cell r="N74" t="str">
            <v>Tumorzentrum Magdeburg</v>
          </cell>
          <cell r="O74" t="str">
            <v>Tumorzentrum Kiel</v>
          </cell>
          <cell r="P74" t="str">
            <v>Tumorzentrum Gera</v>
          </cell>
        </row>
        <row r="75">
          <cell r="A75" t="str">
            <v>Epidemiologisches Krebsregister Baden-Württemberg</v>
          </cell>
          <cell r="B75" t="str">
            <v>Tumorzentrum München</v>
          </cell>
          <cell r="C75" t="str">
            <v>Tumorzentrum für Klinik &amp; Praxis in Berlin</v>
          </cell>
          <cell r="D75" t="str">
            <v>Keine Anbindung an Klinisches Krebsregister</v>
          </cell>
          <cell r="E75" t="str">
            <v>Unbekannt</v>
          </cell>
          <cell r="F75" t="str">
            <v>Unbekannt</v>
          </cell>
          <cell r="G75" t="str">
            <v>Tumorzentrum Kassel</v>
          </cell>
          <cell r="H75" t="str">
            <v>Tumorzentrum Vorpommern</v>
          </cell>
          <cell r="I75" t="str">
            <v>Tumorzentrum Göttingen</v>
          </cell>
          <cell r="J75" t="str">
            <v>Epidemiologisches Krebsregister NRW</v>
          </cell>
          <cell r="K75" t="str">
            <v>Keine Anbindung an Klinisches Krebsregister</v>
          </cell>
          <cell r="L75" t="str">
            <v>Nicht gelistet</v>
          </cell>
          <cell r="M75" t="str">
            <v>Tumorzentrum Ostsachsen</v>
          </cell>
          <cell r="N75" t="str">
            <v>GKR (Gemeinsames Krebsregister der Länder)</v>
          </cell>
          <cell r="O75" t="str">
            <v>Keine Anbindung an Klinisches Krebsregister</v>
          </cell>
          <cell r="P75" t="str">
            <v>Tumorzentrum Jena</v>
          </cell>
        </row>
        <row r="76">
          <cell r="A76" t="str">
            <v>Krebsregister Baden-Württemberg</v>
          </cell>
          <cell r="B76" t="str">
            <v>Tumorzentrum Oberfranken</v>
          </cell>
          <cell r="C76" t="str">
            <v>Tumorzentrum Spandau</v>
          </cell>
          <cell r="D76" t="str">
            <v>Nicht gelistet</v>
          </cell>
          <cell r="G76" t="str">
            <v>Tumorzentrum Marburg</v>
          </cell>
          <cell r="H76" t="str">
            <v>GKR (Gemeinsames Krebsregister der Länder)</v>
          </cell>
          <cell r="I76" t="str">
            <v>Tumorzentrum Hannover</v>
          </cell>
          <cell r="J76" t="str">
            <v>Krebsregister NRW</v>
          </cell>
          <cell r="K76" t="str">
            <v>Nicht gelistet</v>
          </cell>
          <cell r="L76" t="str">
            <v>Unbekannt</v>
          </cell>
          <cell r="M76" t="str">
            <v>Tumorzentrum Zwickau</v>
          </cell>
          <cell r="N76" t="str">
            <v>Keine Anbindung an Klinisches Krebsregister</v>
          </cell>
          <cell r="O76" t="str">
            <v>Nicht gelistet</v>
          </cell>
          <cell r="P76" t="str">
            <v>Tumorzentrum Suhl</v>
          </cell>
        </row>
        <row r="77">
          <cell r="A77" t="str">
            <v>NCT Heidelberg</v>
          </cell>
          <cell r="B77" t="str">
            <v>Tumorzentrum Regensburg</v>
          </cell>
          <cell r="C77" t="str">
            <v>Tumorzentrum Vivantes</v>
          </cell>
          <cell r="D77" t="str">
            <v>Unbekannt</v>
          </cell>
          <cell r="G77" t="str">
            <v>Keine Anbindung an Klinisches Krebsregister</v>
          </cell>
          <cell r="H77" t="str">
            <v>Keine Anbindung an Klinisches Krebsregister</v>
          </cell>
          <cell r="I77" t="str">
            <v>Tumorzentrum Weser-Ems</v>
          </cell>
          <cell r="J77" t="str">
            <v>Onkologischer Schwerpunkt Hamm</v>
          </cell>
          <cell r="K77" t="str">
            <v>Unbekannt</v>
          </cell>
          <cell r="M77" t="str">
            <v>GKR (Gemeinsames Krebsregister der Länder)</v>
          </cell>
          <cell r="N77" t="str">
            <v>Nicht gelistet</v>
          </cell>
          <cell r="O77" t="str">
            <v>Unbekannt</v>
          </cell>
          <cell r="P77" t="str">
            <v>Tumorzentrum Südharz</v>
          </cell>
        </row>
        <row r="78">
          <cell r="A78" t="str">
            <v>Onkol. Schwerpunkt Lörrach-Rheinfelden</v>
          </cell>
          <cell r="B78" t="str">
            <v>Tumorzentrum Würzburg</v>
          </cell>
          <cell r="C78" t="str">
            <v>GKR (Gemeinsames Krebsregister der Länder)</v>
          </cell>
          <cell r="G78" t="str">
            <v>Nicht gelistet</v>
          </cell>
          <cell r="H78" t="str">
            <v>Nicht gelistet</v>
          </cell>
          <cell r="I78" t="str">
            <v>Keine Anbindung an Klinisches Krebsregister</v>
          </cell>
          <cell r="J78" t="str">
            <v>Keine Anbindung an Klinisches Krebsregister</v>
          </cell>
          <cell r="M78" t="str">
            <v>Keine Anbindung an Klinisches Krebsregister</v>
          </cell>
          <cell r="N78" t="str">
            <v>Unbekannt</v>
          </cell>
          <cell r="P78" t="str">
            <v>GKR (Gemeinsames Krebsregister der Länder)</v>
          </cell>
        </row>
        <row r="79">
          <cell r="A79" t="str">
            <v>Onkol. Schwerpunkt Ludwigsburg-Bietigheim</v>
          </cell>
          <cell r="B79" t="str">
            <v>Keine Anbindung an Klinisches Krebsregister</v>
          </cell>
          <cell r="C79" t="str">
            <v>Keine Anbindung an Klinisches Krebsregister</v>
          </cell>
          <cell r="G79" t="str">
            <v>Unbekannt</v>
          </cell>
          <cell r="H79" t="str">
            <v>Unbekannt</v>
          </cell>
          <cell r="I79" t="str">
            <v>Nicht gelistet</v>
          </cell>
          <cell r="J79" t="str">
            <v>Nicht gelistet</v>
          </cell>
          <cell r="M79" t="str">
            <v>Nicht gelistet</v>
          </cell>
          <cell r="P79" t="str">
            <v>Keine Anbindung an Klinisches Krebsregister</v>
          </cell>
        </row>
        <row r="80">
          <cell r="A80" t="str">
            <v>Onkol. Schwerpunkt Villingen-Schwenningen</v>
          </cell>
          <cell r="B80" t="str">
            <v>Nicht gelistet</v>
          </cell>
          <cell r="C80" t="str">
            <v>Nicht gelistet</v>
          </cell>
          <cell r="I80" t="str">
            <v>Unbekannt</v>
          </cell>
          <cell r="J80" t="str">
            <v>Unbekannt</v>
          </cell>
          <cell r="M80" t="str">
            <v>Unbekannt</v>
          </cell>
          <cell r="P80" t="str">
            <v>Nicht gelistet</v>
          </cell>
        </row>
        <row r="81">
          <cell r="A81" t="str">
            <v>Onkologischer Schwerpunkt Göppingen</v>
          </cell>
          <cell r="B81" t="str">
            <v>Unbekannt</v>
          </cell>
          <cell r="C81" t="str">
            <v>Unbekannt</v>
          </cell>
          <cell r="P81" t="str">
            <v>Unbekannt</v>
          </cell>
        </row>
        <row r="82">
          <cell r="A82" t="str">
            <v>Onkologischer Schwerpunkt Heilbronn</v>
          </cell>
        </row>
        <row r="83">
          <cell r="A83" t="str">
            <v>Onkologischer Schwerpunkt Karlsruhe</v>
          </cell>
        </row>
        <row r="84">
          <cell r="A84" t="str">
            <v>Onkologischer Schwerpunkt Konstanz-Singen</v>
          </cell>
        </row>
        <row r="85">
          <cell r="A85" t="str">
            <v>Onkologischer Schwerpunkt Oberschwaben</v>
          </cell>
        </row>
        <row r="86">
          <cell r="A86" t="str">
            <v>Onkologischer Schwerpunkt Ortenaukreis</v>
          </cell>
        </row>
        <row r="87">
          <cell r="A87" t="str">
            <v>Onkologischer Schwerpunkt Ostwürttemberg</v>
          </cell>
        </row>
        <row r="88">
          <cell r="A88" t="str">
            <v>Onkologischer Schwerpunkt Reutlingen</v>
          </cell>
        </row>
        <row r="89">
          <cell r="A89" t="str">
            <v>Onkologischer Schwerpunkt Stuttgart</v>
          </cell>
        </row>
        <row r="90">
          <cell r="A90" t="str">
            <v>Keine Anbindung an Klinisches Krebsregister</v>
          </cell>
        </row>
        <row r="91">
          <cell r="A91" t="str">
            <v>Nicht gelistet</v>
          </cell>
        </row>
        <row r="92">
          <cell r="A92" t="str">
            <v>Unbekannt</v>
          </cell>
        </row>
        <row r="109">
          <cell r="E109" t="str">
            <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asisdaten"/>
      <sheetName val="HilfstabelleSD"/>
      <sheetName val="HilfstabelleB"/>
      <sheetName val="Datenquelle"/>
      <sheetName val="ICD-Liste"/>
      <sheetName val="Studien Malignes Melanom"/>
      <sheetName val="HilfstabelleStudienMM"/>
      <sheetName val="Studien andere Tumore"/>
      <sheetName val="HilfstabelleStudienaT"/>
      <sheetName val="SNB-Operateure"/>
      <sheetName val="Kennzahlenbogen_(KB)"/>
      <sheetName val="Berechnung1"/>
      <sheetName val="HilfstabelleKB"/>
      <sheetName val="Datendefizite_KB"/>
      <sheetName val="Hilfstabelle Datendef KB"/>
      <sheetName val="Matrix"/>
      <sheetName val="Berechnung2"/>
      <sheetName val="Berechnung3"/>
      <sheetName val="Datendefizite_Matrix"/>
      <sheetName val="HilfstabelleM"/>
      <sheetName val="HilfstabelleDM"/>
    </sheetNames>
    <sheetDataSet>
      <sheetData sheetId="0"/>
      <sheetData sheetId="1" refreshError="1"/>
      <sheetData sheetId="2" refreshError="1"/>
      <sheetData sheetId="3">
        <row r="67">
          <cell r="A67" t="str">
            <v>Baden-Württemberg</v>
          </cell>
          <cell r="B67" t="str">
            <v>Bayern</v>
          </cell>
          <cell r="C67" t="str">
            <v>Berlin</v>
          </cell>
          <cell r="D67" t="str">
            <v>Brandenburg</v>
          </cell>
          <cell r="E67" t="str">
            <v>Bremen</v>
          </cell>
          <cell r="F67" t="str">
            <v>Hamburg</v>
          </cell>
          <cell r="G67" t="str">
            <v>Hessen</v>
          </cell>
          <cell r="H67" t="str">
            <v>Mecklenburg-Vorpommern</v>
          </cell>
          <cell r="I67" t="str">
            <v>Niedersachsen</v>
          </cell>
          <cell r="J67" t="str">
            <v>Nordrhein-Westfalen</v>
          </cell>
          <cell r="K67" t="str">
            <v>Rheinland-Pfalz</v>
          </cell>
          <cell r="L67" t="str">
            <v>Saarland</v>
          </cell>
          <cell r="M67" t="str">
            <v>Sachsen</v>
          </cell>
          <cell r="N67" t="str">
            <v>Sachsen-Anhalt</v>
          </cell>
          <cell r="O67" t="str">
            <v>Schleswig-Holstein</v>
          </cell>
          <cell r="P67" t="str">
            <v>Thüringen</v>
          </cell>
          <cell r="Q67" t="str">
            <v>Schweiz</v>
          </cell>
          <cell r="R67" t="str">
            <v>Österreich</v>
          </cell>
          <cell r="S67" t="str">
            <v>Italien</v>
          </cell>
        </row>
        <row r="68">
          <cell r="A68" t="str">
            <v>Comprehensive Cancer Center Freiburg</v>
          </cell>
          <cell r="B68" t="str">
            <v>Bevölkerungsbezogenes Krebsregister Bayern</v>
          </cell>
          <cell r="C68" t="str">
            <v>Charité Comprehensive Cancer Center</v>
          </cell>
          <cell r="D68" t="str">
            <v>Gemeinsames Krebsregister Berlin-Brandenburg</v>
          </cell>
          <cell r="E68" t="str">
            <v>Krebsregister des Landes Bremen</v>
          </cell>
          <cell r="F68" t="str">
            <v>Hamburgisches Krebsregister</v>
          </cell>
          <cell r="G68" t="str">
            <v>Hessisches Krebsregister</v>
          </cell>
          <cell r="H68" t="str">
            <v>Tumorzentrum Neubrandenburg</v>
          </cell>
          <cell r="I68" t="str">
            <v>Epidemiologisches Krebsregister Niedersachsen</v>
          </cell>
          <cell r="J68" t="str">
            <v>Westdeutsches Tumorzentrum Essen</v>
          </cell>
          <cell r="K68" t="str">
            <v>Krebsregister Rheinland-Pfalz</v>
          </cell>
          <cell r="L68" t="str">
            <v>Epidemiologisches Krebsregister Saarland</v>
          </cell>
          <cell r="M68" t="str">
            <v>Tumorzentrum Chemnitz</v>
          </cell>
          <cell r="N68" t="str">
            <v>Tumorzentrum Anhalt</v>
          </cell>
          <cell r="O68" t="str">
            <v>klinisches Krebsregister Schleswig Holstein/Lübeck</v>
          </cell>
          <cell r="P68" t="str">
            <v>Tumorzentrum Altenburg</v>
          </cell>
          <cell r="Q68" t="str">
            <v>Krebsregister Schweiz</v>
          </cell>
          <cell r="R68" t="str">
            <v>Krebsregister Österreich</v>
          </cell>
          <cell r="S68" t="str">
            <v>Krebsregister Italien</v>
          </cell>
        </row>
        <row r="69">
          <cell r="A69" t="str">
            <v>Comprehensive Cancer Center Tübingen</v>
          </cell>
          <cell r="B69" t="str">
            <v>Tumorzentrum Augsburg</v>
          </cell>
          <cell r="C69" t="str">
            <v>Gemeinsames Krebsregister Berlin-Brandenburg</v>
          </cell>
          <cell r="D69" t="str">
            <v>Tumorzentrum Land Brandenburg</v>
          </cell>
          <cell r="E69" t="str">
            <v>Keine Anbindung an Klinisches Krebsregister</v>
          </cell>
          <cell r="F69" t="str">
            <v>Keine Anbindung an Klinisches Krebsregister</v>
          </cell>
          <cell r="G69" t="str">
            <v>Krebsregister Hessen</v>
          </cell>
          <cell r="H69" t="str">
            <v>Tumorzentrum Rostock</v>
          </cell>
          <cell r="I69" t="str">
            <v>Kassenärztliche Vereinigung Niedersachsen</v>
          </cell>
          <cell r="J69" t="str">
            <v>Comprehensive Cancer Center Münster</v>
          </cell>
          <cell r="K69" t="str">
            <v>Tumorzentrum Koblenz</v>
          </cell>
          <cell r="L69" t="str">
            <v>Tumorzentrum Homburg</v>
          </cell>
          <cell r="M69" t="str">
            <v>Tumorzentrum Dresden</v>
          </cell>
          <cell r="N69" t="str">
            <v>Tumorzentrum Halle</v>
          </cell>
          <cell r="O69" t="str">
            <v>Krebsregister Schleswig-Holstein</v>
          </cell>
          <cell r="P69" t="str">
            <v>Tumorzentrum Erfurt</v>
          </cell>
          <cell r="Q69" t="str">
            <v>Nicht gelistet</v>
          </cell>
          <cell r="R69" t="str">
            <v>Nicht gelistet</v>
          </cell>
          <cell r="S69" t="str">
            <v>Nicht gelistet</v>
          </cell>
        </row>
        <row r="70">
          <cell r="A70" t="str">
            <v>Comprehensive Cancer Center Ulm</v>
          </cell>
          <cell r="B70" t="str">
            <v>Tumorzentrum Erlangen-Nürnberg</v>
          </cell>
          <cell r="C70" t="str">
            <v>Tumorzentrum Berlin-Buch</v>
          </cell>
          <cell r="D70" t="str">
            <v>GKR (Gemeinsames Krebsregister der Länder)</v>
          </cell>
          <cell r="E70" t="str">
            <v>Nicht gelistet</v>
          </cell>
          <cell r="F70" t="str">
            <v>Nicht gelistet</v>
          </cell>
          <cell r="G70" t="str">
            <v>Onkologischer Schwerpunkt Wiesbaden</v>
          </cell>
          <cell r="H70" t="str">
            <v>Tumorzentrum Schwerin</v>
          </cell>
          <cell r="I70" t="str">
            <v>Krebsregister Niedersachsen</v>
          </cell>
          <cell r="J70" t="str">
            <v xml:space="preserve">Epidemiologisches Krebsregister Münster </v>
          </cell>
          <cell r="K70" t="str">
            <v>Tumorzentrum Rheinland-Pfalz</v>
          </cell>
          <cell r="L70" t="str">
            <v>Keine Anbindung an Klinisches Krebsregister</v>
          </cell>
          <cell r="M70" t="str">
            <v>Tumorzentrum Leipzig</v>
          </cell>
          <cell r="N70" t="str">
            <v>Tumorzentrum Magdeburg</v>
          </cell>
          <cell r="O70" t="str">
            <v>Tumorzentrum Kiel</v>
          </cell>
          <cell r="P70" t="str">
            <v>Tumorzentrum Gera</v>
          </cell>
        </row>
        <row r="71">
          <cell r="A71" t="str">
            <v>Epidemiologisches Krebsregister Baden-Württemberg</v>
          </cell>
          <cell r="B71" t="str">
            <v>Tumorzentrum München</v>
          </cell>
          <cell r="C71" t="str">
            <v>Tumorzentrum für Klinik &amp; Praxis in Berlin</v>
          </cell>
          <cell r="D71" t="str">
            <v>Keine Anbindung an Klinisches Krebsregister</v>
          </cell>
          <cell r="E71" t="str">
            <v>Unbekannt</v>
          </cell>
          <cell r="F71" t="str">
            <v>Unbekannt</v>
          </cell>
          <cell r="G71" t="str">
            <v>Tumorzentrum Kassel</v>
          </cell>
          <cell r="H71" t="str">
            <v>Tumorzentrum Vorpommern</v>
          </cell>
          <cell r="I71" t="str">
            <v>Tumorzentrum Göttingen</v>
          </cell>
          <cell r="J71" t="str">
            <v>Epidemiologisches Krebsregister NRW</v>
          </cell>
          <cell r="K71" t="str">
            <v>Keine Anbindung an Klinisches Krebsregister</v>
          </cell>
          <cell r="L71" t="str">
            <v>Nicht gelistet</v>
          </cell>
          <cell r="M71" t="str">
            <v>Tumorzentrum Ostsachsen</v>
          </cell>
          <cell r="N71" t="str">
            <v>GKR (Gemeinsames Krebsregister der Länder)</v>
          </cell>
          <cell r="O71" t="str">
            <v>Keine Anbindung an Klinisches Krebsregister</v>
          </cell>
          <cell r="P71" t="str">
            <v>Tumorzentrum Jena</v>
          </cell>
        </row>
        <row r="72">
          <cell r="A72" t="str">
            <v>Krebsregister Baden-Württemberg</v>
          </cell>
          <cell r="B72" t="str">
            <v>Tumorzentrum Oberfranken</v>
          </cell>
          <cell r="C72" t="str">
            <v>Tumorzentrum Spandau</v>
          </cell>
          <cell r="D72" t="str">
            <v>Nicht gelistet</v>
          </cell>
          <cell r="G72" t="str">
            <v>Tumorzentrum Marburg</v>
          </cell>
          <cell r="H72" t="str">
            <v>GKR (Gemeinsames Krebsregister der Länder)</v>
          </cell>
          <cell r="I72" t="str">
            <v>Tumorzentrum Hannover</v>
          </cell>
          <cell r="J72" t="str">
            <v>Krebsregister NRW</v>
          </cell>
          <cell r="K72" t="str">
            <v>Nicht gelistet</v>
          </cell>
          <cell r="L72" t="str">
            <v>Unbekannt</v>
          </cell>
          <cell r="M72" t="str">
            <v>Tumorzentrum Zwickau</v>
          </cell>
          <cell r="N72" t="str">
            <v>Keine Anbindung an Klinisches Krebsregister</v>
          </cell>
          <cell r="O72" t="str">
            <v>Nicht gelistet</v>
          </cell>
          <cell r="P72" t="str">
            <v>Tumorzentrum Suhl</v>
          </cell>
        </row>
        <row r="73">
          <cell r="A73" t="str">
            <v>NCT Heidelberg</v>
          </cell>
          <cell r="B73" t="str">
            <v>Tumorzentrum Regensburg</v>
          </cell>
          <cell r="C73" t="str">
            <v>Tumorzentrum Vivantes</v>
          </cell>
          <cell r="D73" t="str">
            <v>Unbekannt</v>
          </cell>
          <cell r="G73" t="str">
            <v>Keine Anbindung an Klinisches Krebsregister</v>
          </cell>
          <cell r="H73" t="str">
            <v>Keine Anbindung an Klinisches Krebsregister</v>
          </cell>
          <cell r="I73" t="str">
            <v>Tumorzentrum Weser-Ems</v>
          </cell>
          <cell r="J73" t="str">
            <v>Onkologischer Schwerpunkt Hamm</v>
          </cell>
          <cell r="K73" t="str">
            <v>Unbekannt</v>
          </cell>
          <cell r="M73" t="str">
            <v>GKR (Gemeinsames Krebsregister der Länder)</v>
          </cell>
          <cell r="N73" t="str">
            <v>Nicht gelistet</v>
          </cell>
          <cell r="O73" t="str">
            <v>Unbekannt</v>
          </cell>
          <cell r="P73" t="str">
            <v>Tumorzentrum Südharz</v>
          </cell>
        </row>
        <row r="74">
          <cell r="A74" t="str">
            <v>Onkol. Schwerpunkt Lörrach-Rheinfelden</v>
          </cell>
          <cell r="B74" t="str">
            <v>Tumorzentrum Würzburg</v>
          </cell>
          <cell r="C74" t="str">
            <v>GKR (Gemeinsames Krebsregister der Länder)</v>
          </cell>
          <cell r="G74" t="str">
            <v>Nicht gelistet</v>
          </cell>
          <cell r="H74" t="str">
            <v>Nicht gelistet</v>
          </cell>
          <cell r="I74" t="str">
            <v>Keine Anbindung an Klinisches Krebsregister</v>
          </cell>
          <cell r="J74" t="str">
            <v>Keine Anbindung an Klinisches Krebsregister</v>
          </cell>
          <cell r="M74" t="str">
            <v>Keine Anbindung an Klinisches Krebsregister</v>
          </cell>
          <cell r="N74" t="str">
            <v>Unbekannt</v>
          </cell>
          <cell r="P74" t="str">
            <v>GKR (Gemeinsames Krebsregister der Länder)</v>
          </cell>
        </row>
        <row r="75">
          <cell r="A75" t="str">
            <v>Onkol. Schwerpunkt Ludwigsburg-Bietigheim</v>
          </cell>
          <cell r="B75" t="str">
            <v>Keine Anbindung an Klinisches Krebsregister</v>
          </cell>
          <cell r="C75" t="str">
            <v>Keine Anbindung an Klinisches Krebsregister</v>
          </cell>
          <cell r="G75" t="str">
            <v>Unbekannt</v>
          </cell>
          <cell r="H75" t="str">
            <v>Unbekannt</v>
          </cell>
          <cell r="I75" t="str">
            <v>Nicht gelistet</v>
          </cell>
          <cell r="J75" t="str">
            <v>Nicht gelistet</v>
          </cell>
          <cell r="M75" t="str">
            <v>Nicht gelistet</v>
          </cell>
          <cell r="P75" t="str">
            <v>Keine Anbindung an Klinisches Krebsregister</v>
          </cell>
        </row>
        <row r="76">
          <cell r="A76" t="str">
            <v>Onkol. Schwerpunkt Villingen-Schwenningen</v>
          </cell>
          <cell r="B76" t="str">
            <v>Nicht gelistet</v>
          </cell>
          <cell r="C76" t="str">
            <v>Nicht gelistet</v>
          </cell>
          <cell r="I76" t="str">
            <v>Unbekannt</v>
          </cell>
          <cell r="J76" t="str">
            <v>Unbekannt</v>
          </cell>
          <cell r="M76" t="str">
            <v>Unbekannt</v>
          </cell>
          <cell r="P76" t="str">
            <v>Nicht gelistet</v>
          </cell>
        </row>
        <row r="77">
          <cell r="A77" t="str">
            <v>Onkologischer Schwerpunkt Göppingen</v>
          </cell>
          <cell r="B77" t="str">
            <v>Unbekannt</v>
          </cell>
          <cell r="C77" t="str">
            <v>Unbekannt</v>
          </cell>
          <cell r="P77" t="str">
            <v>Unbekannt</v>
          </cell>
        </row>
        <row r="78">
          <cell r="A78" t="str">
            <v>Onkologischer Schwerpunkt Heilbronn</v>
          </cell>
        </row>
        <row r="79">
          <cell r="A79" t="str">
            <v>Onkologischer Schwerpunkt Karlsruhe</v>
          </cell>
        </row>
        <row r="80">
          <cell r="A80" t="str">
            <v>Onkologischer Schwerpunkt Konstanz-Singen</v>
          </cell>
        </row>
        <row r="81">
          <cell r="A81" t="str">
            <v>Onkologischer Schwerpunkt Oberschwaben</v>
          </cell>
        </row>
        <row r="82">
          <cell r="A82" t="str">
            <v>Onkologischer Schwerpunkt Ortenaukreis</v>
          </cell>
        </row>
        <row r="83">
          <cell r="A83" t="str">
            <v>Onkologischer Schwerpunkt Ostwürttemberg</v>
          </cell>
        </row>
        <row r="84">
          <cell r="A84" t="str">
            <v>Onkologischer Schwerpunkt Reutlingen</v>
          </cell>
        </row>
        <row r="85">
          <cell r="A85" t="str">
            <v>Onkologischer Schwerpunkt Stuttgart</v>
          </cell>
        </row>
        <row r="86">
          <cell r="A86" t="str">
            <v>Keine Anbindung an Klinisches Krebsregister</v>
          </cell>
        </row>
        <row r="87">
          <cell r="A87" t="str">
            <v>Nicht gelistet</v>
          </cell>
        </row>
        <row r="88">
          <cell r="A88" t="str">
            <v>Unbekannt</v>
          </cell>
        </row>
        <row r="100">
          <cell r="F100" t="str">
            <v/>
          </cell>
        </row>
        <row r="103">
          <cell r="A103" t="str">
            <v>FAH-Z-001</v>
          </cell>
        </row>
        <row r="104">
          <cell r="A104" t="str">
            <v>FAH-Z-002</v>
          </cell>
        </row>
        <row r="105">
          <cell r="A105" t="str">
            <v>FAH-Z-003</v>
          </cell>
        </row>
        <row r="106">
          <cell r="A106" t="str">
            <v>FAH-Z-004</v>
          </cell>
        </row>
        <row r="107">
          <cell r="A107" t="str">
            <v>FAH-Z-005</v>
          </cell>
        </row>
        <row r="108">
          <cell r="A108" t="str">
            <v>FAH-Z-006</v>
          </cell>
        </row>
        <row r="109">
          <cell r="A109" t="str">
            <v>FAH-Z-007</v>
          </cell>
        </row>
        <row r="110">
          <cell r="A110" t="str">
            <v>FAH-Z-008</v>
          </cell>
        </row>
        <row r="111">
          <cell r="A111" t="str">
            <v>FAH-Z-009</v>
          </cell>
        </row>
        <row r="112">
          <cell r="A112" t="str">
            <v>FAH-Z-010</v>
          </cell>
        </row>
        <row r="113">
          <cell r="A113" t="str">
            <v>FAH-Z-011</v>
          </cell>
        </row>
        <row r="114">
          <cell r="A114" t="str">
            <v>FAH-Z-012</v>
          </cell>
        </row>
        <row r="115">
          <cell r="A115" t="str">
            <v>FAH-Z-013</v>
          </cell>
        </row>
        <row r="116">
          <cell r="A116" t="str">
            <v>FAH-Z-014</v>
          </cell>
        </row>
        <row r="117">
          <cell r="A117" t="str">
            <v>FAH-Z-015</v>
          </cell>
        </row>
        <row r="118">
          <cell r="A118" t="str">
            <v>FAH-Z-016</v>
          </cell>
        </row>
        <row r="119">
          <cell r="A119" t="str">
            <v>FAH-Z-017</v>
          </cell>
        </row>
        <row r="120">
          <cell r="A120" t="str">
            <v>FAH-Z-018</v>
          </cell>
        </row>
        <row r="121">
          <cell r="A121" t="str">
            <v>FAH-Z-019</v>
          </cell>
        </row>
        <row r="122">
          <cell r="A122" t="str">
            <v>FAH-Z-020</v>
          </cell>
        </row>
        <row r="123">
          <cell r="A123" t="str">
            <v>FAH-Z-021</v>
          </cell>
        </row>
        <row r="124">
          <cell r="A124" t="str">
            <v>FAH-Z-022</v>
          </cell>
        </row>
        <row r="125">
          <cell r="A125" t="str">
            <v>FAH-Z-023</v>
          </cell>
        </row>
        <row r="126">
          <cell r="A126" t="str">
            <v>FAH-Z-024</v>
          </cell>
        </row>
        <row r="127">
          <cell r="A127" t="str">
            <v>FAH-Z-025</v>
          </cell>
        </row>
        <row r="128">
          <cell r="A128" t="str">
            <v>FAH-Z-027</v>
          </cell>
        </row>
        <row r="129">
          <cell r="A129" t="str">
            <v>FAH-Z-028</v>
          </cell>
        </row>
        <row r="130">
          <cell r="A130" t="str">
            <v>FAH-Z-029</v>
          </cell>
        </row>
        <row r="131">
          <cell r="A131" t="str">
            <v>FAH-Z-030</v>
          </cell>
        </row>
        <row r="132">
          <cell r="A132" t="str">
            <v>FAH-Z-031</v>
          </cell>
        </row>
        <row r="133">
          <cell r="A133" t="str">
            <v>FAH-Z-032</v>
          </cell>
        </row>
        <row r="134">
          <cell r="A134" t="str">
            <v>FAH-Z-033</v>
          </cell>
        </row>
        <row r="135">
          <cell r="A135" t="str">
            <v>FAH-Z-034</v>
          </cell>
        </row>
        <row r="136">
          <cell r="A136" t="str">
            <v>FAH-Z-035</v>
          </cell>
        </row>
        <row r="137">
          <cell r="A137" t="str">
            <v>FAH-Z-036</v>
          </cell>
        </row>
        <row r="138">
          <cell r="A138" t="str">
            <v>FAH-Z-037</v>
          </cell>
        </row>
        <row r="139">
          <cell r="A139" t="str">
            <v>FAH-Z-038</v>
          </cell>
        </row>
        <row r="140">
          <cell r="A140" t="str">
            <v>FAH-Z-039</v>
          </cell>
        </row>
        <row r="141">
          <cell r="A141" t="str">
            <v>FAH-Z-040</v>
          </cell>
        </row>
        <row r="142">
          <cell r="A142" t="str">
            <v>FAH-Z-041</v>
          </cell>
        </row>
        <row r="143">
          <cell r="A143" t="str">
            <v>FAH-Z-042</v>
          </cell>
        </row>
        <row r="144">
          <cell r="A144" t="str">
            <v>FAH-Z-043</v>
          </cell>
        </row>
        <row r="145">
          <cell r="A145" t="str">
            <v>FAH-Z-044</v>
          </cell>
        </row>
        <row r="146">
          <cell r="A146" t="str">
            <v>FAH-Z-045</v>
          </cell>
        </row>
        <row r="147">
          <cell r="A147" t="str">
            <v>FAH-Z-046</v>
          </cell>
        </row>
        <row r="148">
          <cell r="A148" t="str">
            <v>FAH-Z-047</v>
          </cell>
        </row>
        <row r="149">
          <cell r="A149" t="str">
            <v>FAH-Z-048</v>
          </cell>
        </row>
        <row r="150">
          <cell r="A150" t="str">
            <v>FAH-Z-049</v>
          </cell>
        </row>
        <row r="151">
          <cell r="A151" t="str">
            <v>FAH-Z-050</v>
          </cell>
        </row>
        <row r="152">
          <cell r="A152" t="str">
            <v>FAH-Z-051</v>
          </cell>
        </row>
        <row r="153">
          <cell r="A153" t="str">
            <v>FAH-Z-052</v>
          </cell>
        </row>
        <row r="154">
          <cell r="A154" t="str">
            <v>FAH-Z-053</v>
          </cell>
        </row>
        <row r="155">
          <cell r="A155" t="str">
            <v>FAH-Z-054</v>
          </cell>
        </row>
        <row r="156">
          <cell r="A156" t="str">
            <v>FAH-Z-055</v>
          </cell>
        </row>
        <row r="157">
          <cell r="A157" t="str">
            <v>FAH-Z-056</v>
          </cell>
        </row>
        <row r="158">
          <cell r="A158" t="str">
            <v>FAH-Z-057</v>
          </cell>
        </row>
        <row r="159">
          <cell r="A159" t="str">
            <v>FAH-Z-058</v>
          </cell>
        </row>
        <row r="160">
          <cell r="A160" t="str">
            <v>FAH-Z-059</v>
          </cell>
        </row>
        <row r="161">
          <cell r="A161" t="str">
            <v>FAH-Z-060</v>
          </cell>
        </row>
        <row r="162">
          <cell r="A162" t="str">
            <v>FAH-Z-061</v>
          </cell>
        </row>
        <row r="163">
          <cell r="A163" t="str">
            <v>FAH-Z-062</v>
          </cell>
        </row>
        <row r="164">
          <cell r="A164" t="str">
            <v>FAH-Z-063</v>
          </cell>
        </row>
        <row r="165">
          <cell r="A165" t="str">
            <v>FAH-Z-064</v>
          </cell>
        </row>
        <row r="166">
          <cell r="A166" t="str">
            <v>FAH-Z-065</v>
          </cell>
        </row>
        <row r="167">
          <cell r="A167" t="str">
            <v>FAH-Z-066</v>
          </cell>
        </row>
        <row r="168">
          <cell r="A168" t="str">
            <v>FAH-Z-067</v>
          </cell>
        </row>
        <row r="169">
          <cell r="A169" t="str">
            <v>FAH-Z-068</v>
          </cell>
        </row>
        <row r="170">
          <cell r="A170" t="str">
            <v>FAH-Z-069</v>
          </cell>
        </row>
        <row r="171">
          <cell r="A171" t="str">
            <v>FAH-Z-070</v>
          </cell>
        </row>
        <row r="172">
          <cell r="A172" t="str">
            <v>FAH-Z-071</v>
          </cell>
        </row>
        <row r="173">
          <cell r="A173" t="str">
            <v>FAH-Z-072-1</v>
          </cell>
        </row>
        <row r="174">
          <cell r="A174" t="str">
            <v>FAH-Z-072-2</v>
          </cell>
        </row>
        <row r="175">
          <cell r="A175" t="str">
            <v>FAH-Z-072-3</v>
          </cell>
        </row>
        <row r="176">
          <cell r="A176" t="str">
            <v>FAH-Z-073</v>
          </cell>
        </row>
        <row r="177">
          <cell r="A177" t="str">
            <v>FAH-Z-074</v>
          </cell>
        </row>
        <row r="178">
          <cell r="A178" t="str">
            <v>FAH-Z-075</v>
          </cell>
        </row>
        <row r="179">
          <cell r="A179" t="str">
            <v>FAH-Z-076</v>
          </cell>
        </row>
        <row r="180">
          <cell r="A180" t="str">
            <v>FAH-Z-077</v>
          </cell>
        </row>
        <row r="181">
          <cell r="A181" t="str">
            <v>FAH-Z-078</v>
          </cell>
        </row>
        <row r="182">
          <cell r="A182" t="str">
            <v>FAH-Z-080</v>
          </cell>
        </row>
        <row r="183">
          <cell r="A183" t="str">
            <v>FAH-Z-081</v>
          </cell>
        </row>
        <row r="184">
          <cell r="A184" t="str">
            <v>FAH-Z-082</v>
          </cell>
        </row>
        <row r="185">
          <cell r="A185" t="str">
            <v>Nicht gelistet</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isdaten"/>
      <sheetName val="HilfstabelleB"/>
      <sheetName val="ICD-O Diagnoseliste"/>
      <sheetName val="Datenquelle"/>
      <sheetName val="HilfstabelleSD"/>
      <sheetName val="Studien"/>
      <sheetName val="HilfstabelleStudien"/>
      <sheetName val="Operateure"/>
      <sheetName val="Kennzahlenbogen_(KB)"/>
      <sheetName val="HilfstabelleKB"/>
      <sheetName val="Berechnung1"/>
      <sheetName val="Datendefizite_KB"/>
      <sheetName val="Hilfstabelle DatendefKB"/>
    </sheetNames>
    <sheetDataSet>
      <sheetData sheetId="0">
        <row r="2">
          <cell r="B2" t="str">
            <v>Anlage EB Version P1.1 (Auditjahr 2025 / Kennzahlenjahr 2024)</v>
          </cell>
        </row>
      </sheetData>
      <sheetData sheetId="1" refreshError="1"/>
      <sheetData sheetId="2" refreshError="1"/>
      <sheetData sheetId="3">
        <row r="1">
          <cell r="B1" t="str">
            <v>Eigenentwicklung (MS Excel, MS Access etc.)</v>
          </cell>
        </row>
        <row r="2">
          <cell r="B2" t="str">
            <v>Achieva</v>
          </cell>
        </row>
        <row r="3">
          <cell r="B3" t="str">
            <v>Achiever Medical System</v>
          </cell>
        </row>
        <row r="4">
          <cell r="B4" t="str">
            <v>Adjumed</v>
          </cell>
        </row>
        <row r="5">
          <cell r="B5" t="str">
            <v>ambucare</v>
          </cell>
        </row>
        <row r="6">
          <cell r="B6" t="str">
            <v>c37.CancerCenter</v>
          </cell>
        </row>
        <row r="7">
          <cell r="B7" t="str">
            <v>CaOnkoDok (Eigenentwicklung)</v>
          </cell>
        </row>
        <row r="8">
          <cell r="B8" t="str">
            <v>CARAT</v>
          </cell>
        </row>
        <row r="9">
          <cell r="B9" t="str">
            <v>Clinic WinData</v>
          </cell>
        </row>
        <row r="10">
          <cell r="B10" t="str">
            <v>CREDOS</v>
          </cell>
        </row>
        <row r="11">
          <cell r="B11" t="str">
            <v>em.net</v>
          </cell>
        </row>
        <row r="12">
          <cell r="B12" t="str">
            <v>FileTuDo</v>
          </cell>
        </row>
        <row r="13">
          <cell r="B13" t="str">
            <v>GTDS</v>
          </cell>
        </row>
        <row r="14">
          <cell r="B14" t="str">
            <v>H.I.T.</v>
          </cell>
        </row>
        <row r="15">
          <cell r="B15" t="str">
            <v>Heartsoft Tumordatenbank</v>
          </cell>
        </row>
        <row r="16">
          <cell r="B16" t="str">
            <v>IndivuNET</v>
          </cell>
        </row>
        <row r="17">
          <cell r="B17" t="str">
            <v>ixserv.4</v>
          </cell>
        </row>
        <row r="18">
          <cell r="B18" t="str">
            <v>KIS-Erweiterung</v>
          </cell>
        </row>
        <row r="19">
          <cell r="B19" t="str">
            <v>KR7</v>
          </cell>
        </row>
        <row r="20">
          <cell r="B20" t="str">
            <v>KRAZTUR</v>
          </cell>
        </row>
        <row r="21">
          <cell r="B21" t="str">
            <v>MADOS 4</v>
          </cell>
        </row>
        <row r="22">
          <cell r="B22" t="str">
            <v>Medbrix</v>
          </cell>
        </row>
        <row r="23">
          <cell r="B23" t="str">
            <v>MR-TU-DO</v>
          </cell>
        </row>
        <row r="24">
          <cell r="B24" t="str">
            <v>NUK</v>
          </cell>
        </row>
        <row r="25">
          <cell r="B25" t="str">
            <v>ODSeasy / ODSeasyNet</v>
          </cell>
        </row>
        <row r="26">
          <cell r="B26" t="str">
            <v>OncoAssist Tumordokumentation</v>
          </cell>
        </row>
        <row r="27">
          <cell r="B27" t="str">
            <v>Oncolution</v>
          </cell>
        </row>
        <row r="28">
          <cell r="B28" t="str">
            <v>ONDIS</v>
          </cell>
        </row>
        <row r="29">
          <cell r="B29" t="str">
            <v>onkodok (XAXOA)</v>
          </cell>
        </row>
        <row r="30">
          <cell r="B30" t="str">
            <v>OnkoManager</v>
          </cell>
        </row>
        <row r="31">
          <cell r="B31" t="str">
            <v>Onkomedia</v>
          </cell>
        </row>
        <row r="32">
          <cell r="B32" t="str">
            <v>OnkoNet</v>
          </cell>
        </row>
        <row r="33">
          <cell r="B33" t="str">
            <v>ONKOSTAR</v>
          </cell>
        </row>
        <row r="34">
          <cell r="B34" t="str">
            <v>online Dokumentation IDZB</v>
          </cell>
        </row>
        <row r="35">
          <cell r="B35" t="str">
            <v>ORBIS-ODOK</v>
          </cell>
        </row>
        <row r="36">
          <cell r="B36" t="str">
            <v>QuaDoSta</v>
          </cell>
        </row>
        <row r="37">
          <cell r="B37" t="str">
            <v>SMATOS</v>
          </cell>
        </row>
        <row r="38">
          <cell r="B38" t="str">
            <v>Tudok (Tumorzentrum Regensburg)</v>
          </cell>
        </row>
        <row r="39">
          <cell r="B39" t="str">
            <v>Tumordokumentation des Instituts für Krebsepidemiologie</v>
          </cell>
        </row>
        <row r="40">
          <cell r="B40" t="str">
            <v>Tumorregister München (TRM)</v>
          </cell>
        </row>
        <row r="41">
          <cell r="B41" t="str">
            <v>UCC-TDS (Tumorzentrum Dresden)</v>
          </cell>
        </row>
        <row r="42">
          <cell r="B42" t="str">
            <v>Nicht gelistet</v>
          </cell>
        </row>
        <row r="43">
          <cell r="B43" t="str">
            <v>Unbekannt</v>
          </cell>
        </row>
      </sheetData>
      <sheetData sheetId="4" refreshError="1"/>
      <sheetData sheetId="5">
        <row r="9">
          <cell r="A9" t="str">
            <v xml:space="preserve">Verantwortlicher Kooperationspartner </v>
          </cell>
        </row>
      </sheetData>
      <sheetData sheetId="6" refreshError="1"/>
      <sheetData sheetId="7"/>
      <sheetData sheetId="8" refreshError="1"/>
      <sheetData sheetId="9" refreshError="1"/>
      <sheetData sheetId="10" refreshError="1"/>
      <sheetData sheetId="11" refreshError="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asisdaten"/>
      <sheetName val="HilfstabelleB"/>
      <sheetName val="HilfstabelleSD"/>
      <sheetName val="Erläuterungen"/>
      <sheetName val="ICD-O-Liste"/>
      <sheetName val="Studien"/>
      <sheetName val="HilfstabelleStudien"/>
      <sheetName val="Kennzahlenbogen_(KB)"/>
      <sheetName val="HilfstabelleKB"/>
      <sheetName val="Berechnung1"/>
      <sheetName val="Datendefizite_KB"/>
      <sheetName val="Datenquelle"/>
      <sheetName val="Hilfstabelle DatendefKB"/>
      <sheetName val="Netzwerk Chirurgie"/>
      <sheetName val="Hilfstabelle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6">
          <cell r="A6" t="str">
            <v>SAR-M-001-O</v>
          </cell>
        </row>
        <row r="7">
          <cell r="A7" t="str">
            <v>SAR-M-003-O</v>
          </cell>
        </row>
        <row r="8">
          <cell r="A8" t="str">
            <v>SAR-M-014-O</v>
          </cell>
        </row>
        <row r="9">
          <cell r="A9" t="str">
            <v>SAR-M-023-O</v>
          </cell>
        </row>
        <row r="10">
          <cell r="A10" t="str">
            <v>SAR-M-029-O</v>
          </cell>
        </row>
        <row r="11">
          <cell r="A11" t="str">
            <v>SAR-M-044-O</v>
          </cell>
        </row>
        <row r="12">
          <cell r="A12" t="str">
            <v>SAR-M-047-O</v>
          </cell>
        </row>
        <row r="13">
          <cell r="A13" t="str">
            <v>SAR-M-049-O</v>
          </cell>
        </row>
        <row r="14">
          <cell r="A14" t="str">
            <v>SAR-M-054-O</v>
          </cell>
        </row>
        <row r="15">
          <cell r="A15" t="str">
            <v>SAR-M-060-O</v>
          </cell>
        </row>
        <row r="16">
          <cell r="A16" t="str">
            <v>SAR-M-070-O</v>
          </cell>
        </row>
        <row r="17">
          <cell r="A17" t="str">
            <v>SAR-M-077-O</v>
          </cell>
        </row>
        <row r="18">
          <cell r="A18" t="str">
            <v>SAR-M-089-O</v>
          </cell>
        </row>
        <row r="19">
          <cell r="A19" t="str">
            <v>SAR-M-101-O</v>
          </cell>
        </row>
        <row r="20">
          <cell r="A20" t="str">
            <v>SAR-M-118-O</v>
          </cell>
        </row>
        <row r="21">
          <cell r="A21" t="str">
            <v>SAW-M-028-O</v>
          </cell>
        </row>
        <row r="22">
          <cell r="A22" t="str">
            <v>SAW-M-037-O</v>
          </cell>
        </row>
        <row r="23">
          <cell r="A23" t="str">
            <v>SAW-M-045-O</v>
          </cell>
        </row>
        <row r="24">
          <cell r="A24" t="str">
            <v>SAW-M-109-O</v>
          </cell>
        </row>
        <row r="25">
          <cell r="A25" t="str">
            <v>SAW-M-129-O</v>
          </cell>
        </row>
        <row r="26">
          <cell r="A26" t="str">
            <v>SAW-M-139-O</v>
          </cell>
        </row>
        <row r="27">
          <cell r="A27" t="str">
            <v>Nicht gelistet</v>
          </cell>
        </row>
      </sheetData>
      <sheetData sheetId="12" refreshError="1"/>
      <sheetData sheetId="13" refreshError="1"/>
      <sheetData sheetId="1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isdaten"/>
      <sheetName val="HilfstabelleSD"/>
      <sheetName val="Studien"/>
      <sheetName val="HilfstabelleStudien"/>
      <sheetName val="HilfstabelleB"/>
      <sheetName val="Datenquelle"/>
      <sheetName val="Operateure"/>
      <sheetName val="Kennzahlenbogen_(KB)"/>
      <sheetName val="HilfstabelleKB"/>
      <sheetName val="Berechnung1"/>
      <sheetName val="Datendefizite_KB"/>
      <sheetName val="Hilfstabelle Datendef_KB"/>
    </sheetNames>
    <sheetDataSet>
      <sheetData sheetId="0"/>
      <sheetData sheetId="1" refreshError="1"/>
      <sheetData sheetId="2"/>
      <sheetData sheetId="3" refreshError="1"/>
      <sheetData sheetId="4" refreshError="1"/>
      <sheetData sheetId="5">
        <row r="104">
          <cell r="A104" t="str">
            <v>FAP-Z001 MN</v>
          </cell>
        </row>
        <row r="105">
          <cell r="A105" t="str">
            <v>FAP-Z002 MN</v>
          </cell>
        </row>
        <row r="106">
          <cell r="A106" t="str">
            <v>FAP-Z005 MN</v>
          </cell>
        </row>
        <row r="107">
          <cell r="A107" t="str">
            <v>FAP-Z010 MN</v>
          </cell>
        </row>
        <row r="108">
          <cell r="A108" t="str">
            <v>FAP-Z011 MN</v>
          </cell>
        </row>
        <row r="109">
          <cell r="A109" t="str">
            <v>FAP-Z015 MN</v>
          </cell>
        </row>
        <row r="110">
          <cell r="A110" t="str">
            <v>FAP-Z017-1 MN</v>
          </cell>
        </row>
        <row r="111">
          <cell r="A111" t="str">
            <v>FAP-Z017-2 MN</v>
          </cell>
        </row>
        <row r="112">
          <cell r="A112" t="str">
            <v>FAP-Z022 MN</v>
          </cell>
        </row>
        <row r="113">
          <cell r="A113" t="str">
            <v>FAP-Z023 MN</v>
          </cell>
        </row>
        <row r="114">
          <cell r="A114" t="str">
            <v>FAP-Z024 MN</v>
          </cell>
        </row>
        <row r="115">
          <cell r="A115" t="str">
            <v>FAP-Z026 MN</v>
          </cell>
        </row>
        <row r="116">
          <cell r="A116" t="str">
            <v>FAP-Z031 MN</v>
          </cell>
        </row>
        <row r="117">
          <cell r="A117" t="str">
            <v>FAP-Z033 MN</v>
          </cell>
        </row>
        <row r="118">
          <cell r="A118" t="str">
            <v>FAP-Z036 MN</v>
          </cell>
        </row>
        <row r="119">
          <cell r="A119" t="str">
            <v>FAP-Z040 MN</v>
          </cell>
        </row>
        <row r="120">
          <cell r="A120" t="str">
            <v>FAP-Z041 MN</v>
          </cell>
        </row>
        <row r="121">
          <cell r="A121" t="str">
            <v>FAP-Z043 MN</v>
          </cell>
        </row>
        <row r="122">
          <cell r="A122" t="str">
            <v>FAP-Z046 MN</v>
          </cell>
        </row>
        <row r="123">
          <cell r="A123" t="str">
            <v>FAP-Z047 MN</v>
          </cell>
        </row>
        <row r="124">
          <cell r="A124" t="str">
            <v>FAP-Z049 MN</v>
          </cell>
        </row>
        <row r="125">
          <cell r="A125" t="str">
            <v>FAP-Z051 MN</v>
          </cell>
        </row>
        <row r="126">
          <cell r="A126" t="str">
            <v>FAP-Z052 MN</v>
          </cell>
        </row>
        <row r="127">
          <cell r="A127" t="str">
            <v>FAP-Z054 MN</v>
          </cell>
        </row>
        <row r="128">
          <cell r="A128" t="str">
            <v>FAP-Z055 MN</v>
          </cell>
        </row>
        <row r="129">
          <cell r="A129" t="str">
            <v>FAP-Z061 MN</v>
          </cell>
        </row>
        <row r="130">
          <cell r="A130" t="str">
            <v>FAP-Z070 MN</v>
          </cell>
        </row>
        <row r="131">
          <cell r="A131" t="str">
            <v>FAP-Z072 MN</v>
          </cell>
        </row>
        <row r="132">
          <cell r="A132" t="str">
            <v>FAP-Z073 MN</v>
          </cell>
        </row>
        <row r="133">
          <cell r="A133" t="str">
            <v>FAP-Z074 MN</v>
          </cell>
        </row>
        <row r="134">
          <cell r="A134" t="str">
            <v>FAP-Z079 MN</v>
          </cell>
        </row>
        <row r="135">
          <cell r="A135" t="str">
            <v>FAP-Z082 MN</v>
          </cell>
        </row>
        <row r="136">
          <cell r="A136" t="str">
            <v>FAP-Z083 MN</v>
          </cell>
        </row>
        <row r="137">
          <cell r="A137" t="str">
            <v>FAP-Z090 MN</v>
          </cell>
        </row>
        <row r="138">
          <cell r="A138" t="str">
            <v>FAP-Z091 MN</v>
          </cell>
        </row>
        <row r="139">
          <cell r="A139" t="str">
            <v>FAP-Z095 MN</v>
          </cell>
        </row>
        <row r="140">
          <cell r="A140" t="str">
            <v>FAP-Z097 MN</v>
          </cell>
        </row>
        <row r="141">
          <cell r="A141" t="str">
            <v>FAP-Z099 MN</v>
          </cell>
        </row>
        <row r="142">
          <cell r="A142" t="str">
            <v>FAP-Z101 MN</v>
          </cell>
        </row>
        <row r="143">
          <cell r="A143" t="str">
            <v>FAP-Z106 MN</v>
          </cell>
        </row>
        <row r="144">
          <cell r="A144" t="str">
            <v>FAP-Z110 MN</v>
          </cell>
        </row>
        <row r="145">
          <cell r="A145" t="str">
            <v>FAP-Z113 MN</v>
          </cell>
        </row>
        <row r="146">
          <cell r="A146" t="str">
            <v>FAP-Z116 MN</v>
          </cell>
        </row>
        <row r="147">
          <cell r="A147" t="str">
            <v>FAP-Z118 MN</v>
          </cell>
        </row>
        <row r="148">
          <cell r="A148" t="str">
            <v>FAP-Z119 MN</v>
          </cell>
        </row>
        <row r="149">
          <cell r="A149" t="str">
            <v>FAP-Z120 MN</v>
          </cell>
        </row>
        <row r="150">
          <cell r="A150" t="str">
            <v>FAP-Z121 MN</v>
          </cell>
        </row>
        <row r="151">
          <cell r="A151" t="str">
            <v>FAP-Z125 MN</v>
          </cell>
        </row>
        <row r="152">
          <cell r="A152" t="str">
            <v>FAP-Z126 MN</v>
          </cell>
        </row>
        <row r="153">
          <cell r="A153" t="str">
            <v>FAP-Z127 MN</v>
          </cell>
        </row>
        <row r="154">
          <cell r="A154" t="str">
            <v>FAP-Z129 MN</v>
          </cell>
        </row>
        <row r="155">
          <cell r="A155" t="str">
            <v>FAP-Z133 MN</v>
          </cell>
        </row>
        <row r="156">
          <cell r="A156" t="str">
            <v>FAP-Z134 MN</v>
          </cell>
        </row>
        <row r="157">
          <cell r="A157" t="str">
            <v>FAP-Z139 MN</v>
          </cell>
        </row>
        <row r="158">
          <cell r="A158" t="str">
            <v>FAP-Z140 MN</v>
          </cell>
        </row>
        <row r="159">
          <cell r="A159" t="str">
            <v>FAP-Z142 MN</v>
          </cell>
        </row>
        <row r="160">
          <cell r="A160" t="str">
            <v>FAP-Z143 MN</v>
          </cell>
        </row>
        <row r="161">
          <cell r="A161" t="str">
            <v>FAP-Z145 MN</v>
          </cell>
        </row>
        <row r="162">
          <cell r="A162" t="str">
            <v>FAP-Z146 MN</v>
          </cell>
        </row>
        <row r="163">
          <cell r="A163" t="str">
            <v>FAP-Z148 MN</v>
          </cell>
        </row>
        <row r="164">
          <cell r="A164" t="str">
            <v>FAP-Z149 MN</v>
          </cell>
        </row>
        <row r="165">
          <cell r="A165" t="str">
            <v>FAP-Z153 MN</v>
          </cell>
        </row>
        <row r="166">
          <cell r="A166" t="str">
            <v>FAP-Z155 MN</v>
          </cell>
        </row>
        <row r="167">
          <cell r="A167" t="str">
            <v>FAP-Z158 MN</v>
          </cell>
        </row>
        <row r="168">
          <cell r="A168" t="str">
            <v>FAP-Z160 MN</v>
          </cell>
        </row>
        <row r="169">
          <cell r="A169" t="str">
            <v>FAP-Z161 MN</v>
          </cell>
        </row>
        <row r="170">
          <cell r="A170" t="str">
            <v>FAP-Z162 MN</v>
          </cell>
        </row>
        <row r="171">
          <cell r="A171" t="str">
            <v>FAP-Z164 MN</v>
          </cell>
        </row>
        <row r="172">
          <cell r="A172" t="str">
            <v>FAP-Z166 MN</v>
          </cell>
        </row>
        <row r="173">
          <cell r="A173" t="str">
            <v>FAP-Z169 MN</v>
          </cell>
        </row>
        <row r="174">
          <cell r="A174" t="str">
            <v>FAP-Z175 MN</v>
          </cell>
        </row>
        <row r="175">
          <cell r="A175" t="str">
            <v>FAP-Z176 MN</v>
          </cell>
        </row>
        <row r="176">
          <cell r="A176" t="str">
            <v>FAP-Z179 MN</v>
          </cell>
        </row>
        <row r="177">
          <cell r="A177" t="str">
            <v>FAP-Z183 MN</v>
          </cell>
        </row>
        <row r="178">
          <cell r="A178" t="str">
            <v>FAP-Z185 MN</v>
          </cell>
        </row>
        <row r="179">
          <cell r="A179" t="str">
            <v>FAP-Z194 MN</v>
          </cell>
        </row>
        <row r="180">
          <cell r="A180" t="str">
            <v>FAP-Z195 MN</v>
          </cell>
        </row>
        <row r="181">
          <cell r="A181" t="str">
            <v>Nicht gelistet</v>
          </cell>
        </row>
      </sheetData>
      <sheetData sheetId="6" refreshError="1"/>
      <sheetData sheetId="7" refreshError="1"/>
      <sheetData sheetId="8" refreshError="1"/>
      <sheetData sheetId="9" refreshError="1"/>
      <sheetData sheetId="10" refreshError="1"/>
      <sheetData sheetId="11"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57:S78" totalsRowShown="0" headerRowDxfId="159" dataDxfId="157" headerRowBorderDxfId="158" tableBorderDxfId="156" totalsRowBorderDxfId="155">
  <tableColumns count="19">
    <tableColumn id="1" xr3:uid="{00000000-0010-0000-0000-000001000000}" name="Baden-Württemberg" dataDxfId="154"/>
    <tableColumn id="2" xr3:uid="{00000000-0010-0000-0000-000002000000}" name="Bayern" dataDxfId="153"/>
    <tableColumn id="3" xr3:uid="{00000000-0010-0000-0000-000003000000}" name="Berlin" dataDxfId="152"/>
    <tableColumn id="4" xr3:uid="{00000000-0010-0000-0000-000004000000}" name="Brandenburg" dataDxfId="151"/>
    <tableColumn id="5" xr3:uid="{00000000-0010-0000-0000-000005000000}" name="Bremen" dataDxfId="150"/>
    <tableColumn id="6" xr3:uid="{00000000-0010-0000-0000-000006000000}" name="Hamburg" dataDxfId="149"/>
    <tableColumn id="7" xr3:uid="{00000000-0010-0000-0000-000007000000}" name="Hessen" dataDxfId="148"/>
    <tableColumn id="8" xr3:uid="{00000000-0010-0000-0000-000008000000}" name="Mecklenburg-Vorpommern" dataDxfId="147"/>
    <tableColumn id="9" xr3:uid="{00000000-0010-0000-0000-000009000000}" name="Niedersachsen" dataDxfId="146"/>
    <tableColumn id="10" xr3:uid="{00000000-0010-0000-0000-00000A000000}" name="Nordrhein-Westfalen" dataDxfId="145"/>
    <tableColumn id="11" xr3:uid="{00000000-0010-0000-0000-00000B000000}" name="Rheinland-Pfalz" dataDxfId="144"/>
    <tableColumn id="12" xr3:uid="{00000000-0010-0000-0000-00000C000000}" name="Saarland" dataDxfId="143"/>
    <tableColumn id="13" xr3:uid="{00000000-0010-0000-0000-00000D000000}" name="Sachsen" dataDxfId="142"/>
    <tableColumn id="14" xr3:uid="{00000000-0010-0000-0000-00000E000000}" name="Sachsen-Anhalt" dataDxfId="141"/>
    <tableColumn id="15" xr3:uid="{00000000-0010-0000-0000-00000F000000}" name="Schleswig-Holstein" dataDxfId="140"/>
    <tableColumn id="16" xr3:uid="{00000000-0010-0000-0000-000010000000}" name="Thüringen" dataDxfId="139"/>
    <tableColumn id="17" xr3:uid="{00000000-0010-0000-0000-000011000000}" name="Schweiz" dataDxfId="138"/>
    <tableColumn id="18" xr3:uid="{00000000-0010-0000-0000-000012000000}" name="Österreich" dataDxfId="137"/>
    <tableColumn id="19" xr3:uid="{00000000-0010-0000-0000-000013000000}" name="Italien" dataDxfId="136"/>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2.vml"/><Relationship Id="rId3" Type="http://schemas.openxmlformats.org/officeDocument/2006/relationships/hyperlink" Target="https://www.onkozert.de/organ/haut/" TargetMode="External"/><Relationship Id="rId7"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krebsgesellschaft.de/zertdokumente.html" TargetMode="External"/><Relationship Id="rId9"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11.bin"/><Relationship Id="rId4" Type="http://schemas.openxmlformats.org/officeDocument/2006/relationships/comments" Target="../comments4.x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6" Type="http://schemas.openxmlformats.org/officeDocument/2006/relationships/comments" Target="../comments5.xml"/><Relationship Id="rId5" Type="http://schemas.openxmlformats.org/officeDocument/2006/relationships/vmlDrawing" Target="../drawings/vmlDrawing7.vml"/><Relationship Id="rId4" Type="http://schemas.openxmlformats.org/officeDocument/2006/relationships/vmlDrawing" Target="../drawings/vmlDrawing6.vm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5" Type="http://schemas.openxmlformats.org/officeDocument/2006/relationships/comments" Target="../comments6.xml"/><Relationship Id="rId4" Type="http://schemas.openxmlformats.org/officeDocument/2006/relationships/vmlDrawing" Target="../drawings/vmlDrawing8.vm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22.bin"/><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 Id="rId6" Type="http://schemas.openxmlformats.org/officeDocument/2006/relationships/comments" Target="../comments7.xml"/><Relationship Id="rId5" Type="http://schemas.openxmlformats.org/officeDocument/2006/relationships/vmlDrawing" Target="../drawings/vmlDrawing9.vml"/><Relationship Id="rId4" Type="http://schemas.openxmlformats.org/officeDocument/2006/relationships/drawing" Target="../drawings/drawing8.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 Id="rId6" Type="http://schemas.openxmlformats.org/officeDocument/2006/relationships/comments" Target="../comments8.xml"/><Relationship Id="rId5" Type="http://schemas.openxmlformats.org/officeDocument/2006/relationships/vmlDrawing" Target="../drawings/vmlDrawing10.vml"/><Relationship Id="rId4" Type="http://schemas.openxmlformats.org/officeDocument/2006/relationships/drawing" Target="../drawings/drawing9.xml"/></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29.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6" Type="http://schemas.openxmlformats.org/officeDocument/2006/relationships/comments" Target="../comments9.xml"/><Relationship Id="rId5" Type="http://schemas.openxmlformats.org/officeDocument/2006/relationships/vmlDrawing" Target="../drawings/vmlDrawing11.vml"/><Relationship Id="rId4"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4.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10.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Y61"/>
  <sheetViews>
    <sheetView showGridLines="0" tabSelected="1" zoomScaleNormal="100" zoomScaleSheetLayoutView="89" zoomScalePageLayoutView="110" workbookViewId="0">
      <selection activeCell="C6" sqref="C6:F6"/>
    </sheetView>
  </sheetViews>
  <sheetFormatPr defaultColWidth="11.42578125" defaultRowHeight="14.25"/>
  <cols>
    <col min="1" max="1" width="0.85546875" style="1" customWidth="1"/>
    <col min="2" max="2" width="23.140625" style="1" customWidth="1"/>
    <col min="3" max="3" width="19.28515625" style="1" customWidth="1"/>
    <col min="4" max="13" width="6" style="1" customWidth="1"/>
    <col min="14" max="14" width="10.7109375" style="1" customWidth="1"/>
    <col min="15" max="15" width="11" style="1" customWidth="1"/>
    <col min="16" max="16" width="11.7109375" style="1" customWidth="1"/>
    <col min="17" max="17" width="6.5703125" style="1" customWidth="1"/>
    <col min="18" max="18" width="7" style="1" customWidth="1"/>
    <col min="19" max="19" width="0.5703125" style="1" customWidth="1"/>
    <col min="20" max="16384" width="11.42578125" style="1"/>
  </cols>
  <sheetData>
    <row r="1" spans="1:18" ht="9.9499999999999993" customHeight="1">
      <c r="A1" s="5"/>
    </row>
    <row r="2" spans="1:18" ht="12.95" customHeight="1">
      <c r="A2" s="2"/>
      <c r="B2" s="388" t="s">
        <v>842</v>
      </c>
      <c r="C2" s="98"/>
    </row>
    <row r="3" spans="1:18" ht="16.5" customHeight="1">
      <c r="A3" s="9"/>
      <c r="B3" s="109" t="s">
        <v>443</v>
      </c>
      <c r="C3" s="47"/>
    </row>
    <row r="4" spans="1:18" ht="6.75" customHeight="1">
      <c r="A4" s="32"/>
      <c r="L4" s="20"/>
      <c r="M4" s="20"/>
      <c r="N4" s="20"/>
      <c r="O4" s="20"/>
      <c r="P4" s="20"/>
      <c r="Q4" s="20"/>
    </row>
    <row r="5" spans="1:18" ht="13.5" customHeight="1">
      <c r="A5" s="32"/>
      <c r="L5" s="20"/>
      <c r="M5" s="20"/>
      <c r="N5" s="20"/>
      <c r="O5" s="20"/>
      <c r="P5" s="20"/>
      <c r="Q5" s="20"/>
    </row>
    <row r="6" spans="1:18" ht="15.95" customHeight="1">
      <c r="A6" s="2"/>
      <c r="B6" s="106" t="s">
        <v>690</v>
      </c>
      <c r="C6" s="627" t="s">
        <v>447</v>
      </c>
      <c r="D6" s="628"/>
      <c r="E6" s="628"/>
      <c r="F6" s="629"/>
      <c r="G6" s="106"/>
      <c r="H6" s="21"/>
      <c r="I6" s="21"/>
      <c r="J6" s="21"/>
      <c r="K6" s="623"/>
      <c r="L6" s="623"/>
      <c r="M6" s="623"/>
      <c r="N6" s="623"/>
      <c r="O6" s="623"/>
      <c r="P6" s="623"/>
      <c r="Q6" s="623"/>
      <c r="R6" s="623"/>
    </row>
    <row r="7" spans="1:18" ht="6.95" customHeight="1">
      <c r="A7" s="2"/>
      <c r="B7" s="21"/>
      <c r="C7" s="21"/>
      <c r="D7" s="21"/>
      <c r="E7" s="18"/>
      <c r="F7" s="18"/>
      <c r="G7" s="18"/>
      <c r="H7" s="18"/>
      <c r="I7" s="18"/>
      <c r="J7" s="18"/>
      <c r="K7" s="21"/>
      <c r="L7" s="21"/>
      <c r="M7" s="21"/>
      <c r="N7" s="21"/>
      <c r="O7" s="21"/>
      <c r="P7" s="21"/>
      <c r="Q7" s="21"/>
      <c r="R7" s="21"/>
    </row>
    <row r="8" spans="1:18" s="2" customFormat="1" ht="15.95" customHeight="1">
      <c r="B8" s="106" t="s">
        <v>444</v>
      </c>
      <c r="C8" s="604"/>
      <c r="D8" s="605"/>
      <c r="E8" s="605"/>
      <c r="F8" s="605"/>
      <c r="G8" s="605"/>
      <c r="H8" s="605"/>
      <c r="I8" s="605"/>
      <c r="J8" s="605"/>
      <c r="K8" s="605"/>
      <c r="L8" s="605"/>
      <c r="M8" s="605"/>
      <c r="N8" s="605"/>
      <c r="O8" s="605"/>
      <c r="P8" s="605"/>
      <c r="Q8" s="605"/>
      <c r="R8" s="606"/>
    </row>
    <row r="9" spans="1:18" s="2" customFormat="1" ht="6.95" customHeight="1">
      <c r="B9" s="18"/>
      <c r="C9" s="18"/>
      <c r="D9" s="18"/>
      <c r="E9" s="18"/>
      <c r="F9" s="18"/>
      <c r="G9" s="18"/>
      <c r="H9" s="21"/>
      <c r="I9" s="21"/>
      <c r="J9" s="21"/>
      <c r="K9" s="21"/>
      <c r="L9" s="21"/>
      <c r="M9" s="21"/>
      <c r="N9" s="21"/>
      <c r="O9" s="21"/>
      <c r="P9" s="21"/>
      <c r="Q9" s="21"/>
      <c r="R9" s="21"/>
    </row>
    <row r="10" spans="1:18" s="2" customFormat="1" ht="15.95" customHeight="1">
      <c r="B10" s="106" t="s">
        <v>445</v>
      </c>
      <c r="C10" s="604"/>
      <c r="D10" s="605"/>
      <c r="E10" s="605"/>
      <c r="F10" s="605"/>
      <c r="G10" s="605"/>
      <c r="H10" s="605"/>
      <c r="I10" s="605"/>
      <c r="J10" s="605"/>
      <c r="K10" s="605"/>
      <c r="L10" s="605"/>
      <c r="M10" s="605"/>
      <c r="N10" s="605"/>
      <c r="O10" s="605"/>
      <c r="P10" s="605"/>
      <c r="Q10" s="605"/>
      <c r="R10" s="606"/>
    </row>
    <row r="11" spans="1:18" s="2" customFormat="1" ht="6.95" customHeight="1">
      <c r="B11" s="18"/>
      <c r="C11" s="18"/>
      <c r="D11" s="18"/>
      <c r="E11" s="18"/>
      <c r="F11" s="18"/>
      <c r="G11" s="18"/>
      <c r="H11" s="21"/>
      <c r="I11" s="21"/>
      <c r="J11" s="21"/>
      <c r="K11" s="21"/>
      <c r="L11" s="21"/>
      <c r="M11" s="21"/>
      <c r="N11" s="21"/>
      <c r="O11" s="21"/>
      <c r="P11" s="21"/>
      <c r="Q11" s="21"/>
      <c r="R11" s="21"/>
    </row>
    <row r="12" spans="1:18" s="2" customFormat="1" ht="15.95" customHeight="1">
      <c r="B12" s="648" t="s">
        <v>807</v>
      </c>
      <c r="C12" s="624"/>
      <c r="D12" s="625"/>
      <c r="E12" s="625"/>
      <c r="F12" s="626"/>
      <c r="G12" s="21" t="s">
        <v>355</v>
      </c>
      <c r="H12" s="21"/>
      <c r="I12" s="21"/>
      <c r="K12" s="21" t="s">
        <v>686</v>
      </c>
      <c r="M12" s="409"/>
      <c r="N12" s="410"/>
      <c r="O12" s="641"/>
      <c r="P12" s="641"/>
      <c r="Q12" s="641"/>
      <c r="R12" s="642"/>
    </row>
    <row r="13" spans="1:18" s="2" customFormat="1" ht="6.95" customHeight="1">
      <c r="B13" s="648"/>
      <c r="C13" s="21"/>
      <c r="D13" s="21"/>
      <c r="E13" s="18"/>
      <c r="F13" s="18"/>
      <c r="G13" s="18"/>
      <c r="H13" s="18"/>
      <c r="I13" s="18"/>
      <c r="K13" s="18"/>
      <c r="L13" s="21"/>
      <c r="M13" s="21"/>
      <c r="N13" s="21"/>
      <c r="O13" s="21"/>
      <c r="P13" s="21"/>
      <c r="Q13" s="21"/>
      <c r="R13" s="21"/>
    </row>
    <row r="14" spans="1:18" s="2" customFormat="1" ht="15.95" customHeight="1">
      <c r="B14" s="108" t="s">
        <v>808</v>
      </c>
      <c r="C14" s="624"/>
      <c r="D14" s="625"/>
      <c r="E14" s="625"/>
      <c r="F14" s="626"/>
      <c r="G14" s="106" t="s">
        <v>356</v>
      </c>
      <c r="H14" s="106"/>
      <c r="I14" s="106"/>
      <c r="K14" s="106" t="s">
        <v>687</v>
      </c>
      <c r="M14" s="404"/>
      <c r="N14" s="405"/>
      <c r="O14" s="643" t="str">
        <f>IF($C$6="","",Datenquelle!G89)</f>
        <v>-----</v>
      </c>
      <c r="P14" s="643"/>
      <c r="Q14" s="643"/>
      <c r="R14" s="644"/>
    </row>
    <row r="15" spans="1:18" ht="6.95" customHeight="1">
      <c r="B15" s="21"/>
      <c r="C15" s="21"/>
      <c r="D15" s="21"/>
      <c r="E15" s="21"/>
      <c r="F15" s="21"/>
      <c r="G15" s="21"/>
      <c r="H15" s="21"/>
      <c r="I15" s="21"/>
      <c r="K15" s="21"/>
      <c r="L15" s="21"/>
      <c r="M15" s="21"/>
      <c r="N15" s="21"/>
      <c r="O15" s="21"/>
      <c r="P15" s="21"/>
      <c r="Q15" s="21"/>
      <c r="R15" s="21"/>
    </row>
    <row r="16" spans="1:18" s="2" customFormat="1" ht="15.75" customHeight="1">
      <c r="B16" s="108" t="s">
        <v>446</v>
      </c>
      <c r="C16" s="604"/>
      <c r="D16" s="605"/>
      <c r="E16" s="605"/>
      <c r="F16" s="606"/>
      <c r="G16" s="11" t="s">
        <v>355</v>
      </c>
      <c r="H16" s="11"/>
      <c r="I16" s="11"/>
      <c r="K16" s="11" t="s">
        <v>688</v>
      </c>
      <c r="M16" s="106"/>
      <c r="N16" s="406"/>
      <c r="O16" s="635">
        <v>2025</v>
      </c>
      <c r="P16" s="636"/>
      <c r="Q16" s="636"/>
      <c r="R16" s="637"/>
    </row>
    <row r="17" spans="1:22" s="2" customFormat="1" ht="4.5" customHeight="1">
      <c r="B17" s="106"/>
      <c r="C17" s="106"/>
      <c r="D17" s="106"/>
      <c r="E17" s="106"/>
      <c r="F17" s="106"/>
      <c r="G17" s="106"/>
      <c r="H17" s="106"/>
      <c r="I17" s="421"/>
      <c r="J17" s="421"/>
      <c r="K17" s="421"/>
      <c r="L17" s="421"/>
      <c r="M17" s="421"/>
      <c r="N17" s="421"/>
      <c r="O17" s="421"/>
      <c r="P17" s="421"/>
      <c r="Q17" s="421"/>
      <c r="R17" s="421"/>
    </row>
    <row r="18" spans="1:22" s="2" customFormat="1" ht="9" customHeight="1">
      <c r="B18" s="106"/>
      <c r="C18" s="106"/>
      <c r="D18" s="106"/>
      <c r="E18" s="106"/>
      <c r="F18" s="106"/>
      <c r="G18" s="106"/>
      <c r="H18" s="106"/>
      <c r="I18" s="426"/>
      <c r="J18" s="426"/>
      <c r="K18" s="426"/>
      <c r="L18" s="426"/>
      <c r="M18" s="426"/>
      <c r="N18" s="426"/>
      <c r="O18" s="426"/>
      <c r="P18" s="426"/>
      <c r="Q18" s="426"/>
      <c r="R18" s="426"/>
    </row>
    <row r="19" spans="1:22" s="2" customFormat="1" ht="4.5" customHeight="1">
      <c r="B19" s="106"/>
      <c r="C19" s="106"/>
      <c r="D19" s="21"/>
      <c r="E19" s="21"/>
      <c r="F19" s="11"/>
      <c r="G19" s="11"/>
      <c r="H19" s="21"/>
      <c r="I19" s="107"/>
      <c r="J19" s="107"/>
      <c r="K19" s="21"/>
      <c r="L19" s="21"/>
      <c r="M19" s="21"/>
      <c r="N19" s="21"/>
      <c r="O19" s="21"/>
      <c r="P19" s="21"/>
      <c r="Q19" s="21"/>
      <c r="R19" s="21"/>
    </row>
    <row r="20" spans="1:22" s="2" customFormat="1" ht="15.95" customHeight="1">
      <c r="B20" s="635" t="s">
        <v>448</v>
      </c>
      <c r="C20" s="636"/>
      <c r="D20" s="636"/>
      <c r="E20" s="636"/>
      <c r="F20" s="636"/>
      <c r="G20" s="636"/>
      <c r="H20" s="637"/>
    </row>
    <row r="21" spans="1:22" s="2" customFormat="1" ht="15.95" customHeight="1">
      <c r="B21" s="638"/>
      <c r="C21" s="639"/>
      <c r="D21" s="639"/>
      <c r="E21" s="639"/>
      <c r="F21" s="639"/>
      <c r="G21" s="639"/>
      <c r="H21" s="640"/>
      <c r="I21" s="633"/>
      <c r="J21" s="634"/>
      <c r="K21" s="634"/>
      <c r="L21" s="634"/>
      <c r="M21" s="634"/>
      <c r="N21" s="634"/>
      <c r="O21" s="634"/>
      <c r="P21" s="634"/>
      <c r="Q21" s="634"/>
      <c r="R21" s="634"/>
    </row>
    <row r="22" spans="1:22" s="2" customFormat="1" ht="6.95" customHeight="1">
      <c r="B22" s="18"/>
      <c r="C22" s="18"/>
      <c r="D22" s="18"/>
      <c r="E22" s="18"/>
      <c r="F22" s="18"/>
      <c r="G22" s="21"/>
      <c r="H22" s="21"/>
      <c r="I22" s="21"/>
      <c r="J22" s="21"/>
      <c r="K22" s="18"/>
      <c r="L22" s="21"/>
      <c r="M22" s="21"/>
      <c r="N22" s="21"/>
      <c r="O22" s="21"/>
      <c r="P22" s="21"/>
      <c r="Q22" s="21"/>
      <c r="R22" s="21"/>
    </row>
    <row r="23" spans="1:22" s="2" customFormat="1" ht="15.95" customHeight="1">
      <c r="B23" s="601" t="s">
        <v>449</v>
      </c>
      <c r="C23" s="602"/>
      <c r="D23" s="602"/>
      <c r="E23" s="602"/>
      <c r="F23" s="602"/>
      <c r="G23" s="602"/>
      <c r="H23" s="603"/>
      <c r="I23" s="645" t="s">
        <v>357</v>
      </c>
      <c r="J23" s="646"/>
      <c r="K23" s="646"/>
      <c r="L23" s="646"/>
      <c r="M23" s="646"/>
      <c r="N23" s="646"/>
      <c r="O23" s="646"/>
      <c r="P23" s="646"/>
      <c r="Q23" s="646"/>
      <c r="R23" s="647"/>
    </row>
    <row r="24" spans="1:22" s="2" customFormat="1" ht="15.95" customHeight="1">
      <c r="B24" s="638"/>
      <c r="C24" s="639"/>
      <c r="D24" s="639"/>
      <c r="E24" s="639"/>
      <c r="F24" s="639"/>
      <c r="G24" s="639"/>
      <c r="H24" s="640"/>
      <c r="I24" s="630" t="s">
        <v>450</v>
      </c>
      <c r="J24" s="631"/>
      <c r="K24" s="631"/>
      <c r="L24" s="631"/>
      <c r="M24" s="631"/>
      <c r="N24" s="631"/>
      <c r="O24" s="631"/>
      <c r="P24" s="631"/>
      <c r="Q24" s="631"/>
      <c r="R24" s="632"/>
      <c r="U24" s="411"/>
    </row>
    <row r="25" spans="1:22" s="2" customFormat="1" ht="16.5" customHeight="1">
      <c r="H25" s="3"/>
    </row>
    <row r="26" spans="1:22" s="2" customFormat="1" ht="11.25" customHeight="1">
      <c r="B26" s="650"/>
      <c r="C26" s="651"/>
      <c r="D26" s="651"/>
      <c r="E26" s="651"/>
      <c r="F26" s="651"/>
      <c r="G26" s="651"/>
      <c r="H26" s="651"/>
      <c r="I26" s="651"/>
      <c r="J26" s="651"/>
      <c r="K26" s="651"/>
      <c r="L26" s="651"/>
      <c r="M26" s="651"/>
      <c r="N26" s="651"/>
      <c r="O26" s="651"/>
      <c r="P26" s="651"/>
      <c r="Q26" s="651"/>
      <c r="R26" s="651"/>
    </row>
    <row r="27" spans="1:22" s="2" customFormat="1" ht="15" customHeight="1">
      <c r="B27" s="657" t="s">
        <v>845</v>
      </c>
      <c r="C27" s="658"/>
      <c r="D27" s="654" t="s">
        <v>650</v>
      </c>
      <c r="E27" s="655"/>
      <c r="F27" s="655"/>
      <c r="G27" s="655"/>
      <c r="H27" s="655"/>
      <c r="I27" s="655"/>
      <c r="J27" s="655"/>
      <c r="K27" s="655"/>
      <c r="L27" s="655"/>
      <c r="M27" s="655"/>
      <c r="N27" s="655"/>
      <c r="O27" s="656"/>
      <c r="P27" s="653" t="s">
        <v>667</v>
      </c>
      <c r="Q27" s="653" t="s">
        <v>651</v>
      </c>
      <c r="R27" s="652" t="s">
        <v>652</v>
      </c>
    </row>
    <row r="28" spans="1:22" s="2" customFormat="1" ht="15" customHeight="1">
      <c r="A28" s="7"/>
      <c r="B28" s="659"/>
      <c r="C28" s="660"/>
      <c r="D28" s="655" t="s">
        <v>653</v>
      </c>
      <c r="E28" s="655"/>
      <c r="F28" s="655"/>
      <c r="G28" s="655"/>
      <c r="H28" s="655"/>
      <c r="I28" s="655"/>
      <c r="J28" s="655"/>
      <c r="K28" s="655"/>
      <c r="L28" s="655"/>
      <c r="M28" s="655"/>
      <c r="N28" s="663" t="s">
        <v>654</v>
      </c>
      <c r="O28" s="654"/>
      <c r="P28" s="653"/>
      <c r="Q28" s="653"/>
      <c r="R28" s="652"/>
      <c r="S28" s="33"/>
    </row>
    <row r="29" spans="1:22" s="2" customFormat="1" ht="48" customHeight="1">
      <c r="A29" s="7"/>
      <c r="B29" s="661"/>
      <c r="C29" s="662"/>
      <c r="D29" s="481" t="s">
        <v>655</v>
      </c>
      <c r="E29" s="482" t="s">
        <v>656</v>
      </c>
      <c r="F29" s="482" t="s">
        <v>657</v>
      </c>
      <c r="G29" s="483" t="s">
        <v>658</v>
      </c>
      <c r="H29" s="483" t="s">
        <v>659</v>
      </c>
      <c r="I29" s="483" t="s">
        <v>660</v>
      </c>
      <c r="J29" s="483" t="s">
        <v>661</v>
      </c>
      <c r="K29" s="482" t="s">
        <v>662</v>
      </c>
      <c r="L29" s="482" t="s">
        <v>663</v>
      </c>
      <c r="M29" s="482" t="s">
        <v>664</v>
      </c>
      <c r="N29" s="482" t="s">
        <v>665</v>
      </c>
      <c r="O29" s="484" t="s">
        <v>666</v>
      </c>
      <c r="P29" s="653"/>
      <c r="Q29" s="653"/>
      <c r="R29" s="652"/>
      <c r="S29" s="33"/>
    </row>
    <row r="30" spans="1:22" s="2" customFormat="1" ht="27.95" customHeight="1">
      <c r="A30" s="7"/>
      <c r="B30" s="608" t="s">
        <v>668</v>
      </c>
      <c r="C30" s="608"/>
      <c r="D30" s="514"/>
      <c r="E30" s="516"/>
      <c r="F30" s="516"/>
      <c r="G30" s="516"/>
      <c r="H30" s="516"/>
      <c r="I30" s="516"/>
      <c r="J30" s="514"/>
      <c r="K30" s="514"/>
      <c r="L30" s="514"/>
      <c r="M30" s="514"/>
      <c r="N30" s="514"/>
      <c r="O30" s="514"/>
      <c r="P30" s="514"/>
      <c r="Q30" s="514"/>
      <c r="R30" s="39">
        <f t="shared" ref="R30:R36" si="0">IF(AND(D30="",E30="",F30="",G30="",H30="",I30="",J30="",K30="",L30="",M30="",O30="",P30="",Q30=""),0,SUM(D30:Q30))</f>
        <v>0</v>
      </c>
      <c r="V30" s="2" t="s">
        <v>254</v>
      </c>
    </row>
    <row r="31" spans="1:22" s="2" customFormat="1" ht="48" customHeight="1">
      <c r="A31" s="7"/>
      <c r="B31" s="608" t="s">
        <v>669</v>
      </c>
      <c r="C31" s="608"/>
      <c r="D31" s="514"/>
      <c r="E31" s="516"/>
      <c r="F31" s="516"/>
      <c r="G31" s="516"/>
      <c r="H31" s="516"/>
      <c r="I31" s="516"/>
      <c r="J31" s="514"/>
      <c r="K31" s="514"/>
      <c r="L31" s="514"/>
      <c r="M31" s="514"/>
      <c r="N31" s="514"/>
      <c r="O31" s="514"/>
      <c r="P31" s="514"/>
      <c r="Q31" s="514"/>
      <c r="R31" s="39">
        <f t="shared" si="0"/>
        <v>0</v>
      </c>
    </row>
    <row r="32" spans="1:22" s="2" customFormat="1" ht="63.75" customHeight="1">
      <c r="A32" s="7"/>
      <c r="B32" s="608" t="s">
        <v>670</v>
      </c>
      <c r="C32" s="608"/>
      <c r="D32" s="514"/>
      <c r="E32" s="516"/>
      <c r="F32" s="516"/>
      <c r="G32" s="516"/>
      <c r="H32" s="516"/>
      <c r="I32" s="516"/>
      <c r="J32" s="514"/>
      <c r="K32" s="514"/>
      <c r="L32" s="514"/>
      <c r="M32" s="514"/>
      <c r="N32" s="514"/>
      <c r="O32" s="514"/>
      <c r="P32" s="514"/>
      <c r="Q32" s="514"/>
      <c r="R32" s="39">
        <f t="shared" si="0"/>
        <v>0</v>
      </c>
    </row>
    <row r="33" spans="1:21" s="2" customFormat="1" ht="50.25" customHeight="1">
      <c r="A33" s="7"/>
      <c r="B33" s="608" t="s">
        <v>671</v>
      </c>
      <c r="C33" s="608"/>
      <c r="D33" s="514"/>
      <c r="E33" s="516"/>
      <c r="F33" s="516"/>
      <c r="G33" s="516"/>
      <c r="H33" s="516"/>
      <c r="I33" s="516"/>
      <c r="J33" s="514"/>
      <c r="K33" s="514"/>
      <c r="L33" s="514"/>
      <c r="M33" s="514"/>
      <c r="N33" s="514"/>
      <c r="O33" s="514"/>
      <c r="P33" s="514"/>
      <c r="Q33" s="514"/>
      <c r="R33" s="39">
        <f t="shared" si="0"/>
        <v>0</v>
      </c>
    </row>
    <row r="34" spans="1:21" s="2" customFormat="1" ht="49.5" customHeight="1">
      <c r="A34" s="7"/>
      <c r="B34" s="608" t="s">
        <v>672</v>
      </c>
      <c r="C34" s="608"/>
      <c r="D34" s="514"/>
      <c r="E34" s="516"/>
      <c r="F34" s="516"/>
      <c r="G34" s="516"/>
      <c r="H34" s="516"/>
      <c r="I34" s="516"/>
      <c r="J34" s="514"/>
      <c r="K34" s="514"/>
      <c r="L34" s="514"/>
      <c r="M34" s="514"/>
      <c r="N34" s="514"/>
      <c r="O34" s="514"/>
      <c r="P34" s="514"/>
      <c r="Q34" s="514"/>
      <c r="R34" s="39">
        <f t="shared" si="0"/>
        <v>0</v>
      </c>
    </row>
    <row r="35" spans="1:21" s="2" customFormat="1" ht="60.75" customHeight="1">
      <c r="A35" s="7"/>
      <c r="B35" s="664" t="s">
        <v>673</v>
      </c>
      <c r="C35" s="664"/>
      <c r="D35" s="419"/>
      <c r="E35" s="420"/>
      <c r="F35" s="420"/>
      <c r="G35" s="420"/>
      <c r="H35" s="420"/>
      <c r="I35" s="420"/>
      <c r="J35" s="419"/>
      <c r="K35" s="419"/>
      <c r="L35" s="419"/>
      <c r="M35" s="419"/>
      <c r="N35" s="419"/>
      <c r="O35" s="419"/>
      <c r="P35" s="419"/>
      <c r="Q35" s="419"/>
      <c r="R35" s="425">
        <f t="shared" si="0"/>
        <v>0</v>
      </c>
    </row>
    <row r="36" spans="1:21" s="2" customFormat="1" ht="59.25" customHeight="1">
      <c r="A36" s="7"/>
      <c r="B36" s="664" t="s">
        <v>674</v>
      </c>
      <c r="C36" s="664"/>
      <c r="D36" s="419"/>
      <c r="E36" s="420"/>
      <c r="F36" s="420"/>
      <c r="G36" s="420"/>
      <c r="H36" s="420"/>
      <c r="I36" s="420"/>
      <c r="J36" s="419"/>
      <c r="K36" s="419"/>
      <c r="L36" s="419"/>
      <c r="M36" s="419"/>
      <c r="N36" s="419"/>
      <c r="O36" s="419"/>
      <c r="P36" s="419"/>
      <c r="Q36" s="419"/>
      <c r="R36" s="425">
        <f t="shared" si="0"/>
        <v>0</v>
      </c>
    </row>
    <row r="37" spans="1:21" s="2" customFormat="1" ht="22.5" customHeight="1">
      <c r="B37" s="608" t="s">
        <v>675</v>
      </c>
      <c r="C37" s="608"/>
      <c r="D37" s="424">
        <f>IF(AND(D30="",D32=""),0,SUM(D30,D32))</f>
        <v>0</v>
      </c>
      <c r="E37" s="424">
        <f t="shared" ref="E37:O37" si="1">IF(AND(E30="",E32=""),0,SUM(E30,E32))</f>
        <v>0</v>
      </c>
      <c r="F37" s="424">
        <f t="shared" si="1"/>
        <v>0</v>
      </c>
      <c r="G37" s="424">
        <f>IF(AND(G30="",G32=""),0,SUM(G30,G32))</f>
        <v>0</v>
      </c>
      <c r="H37" s="424">
        <f t="shared" si="1"/>
        <v>0</v>
      </c>
      <c r="I37" s="424">
        <f t="shared" si="1"/>
        <v>0</v>
      </c>
      <c r="J37" s="424">
        <f t="shared" si="1"/>
        <v>0</v>
      </c>
      <c r="K37" s="424">
        <f t="shared" si="1"/>
        <v>0</v>
      </c>
      <c r="L37" s="424">
        <f>IF(AND(L30="",L32=""),0,SUM(L30,L32))</f>
        <v>0</v>
      </c>
      <c r="M37" s="424">
        <f t="shared" si="1"/>
        <v>0</v>
      </c>
      <c r="N37" s="424">
        <f t="shared" ref="N37" si="2">IF(AND(N30="",N32=""),0,SUM(N30,N32))</f>
        <v>0</v>
      </c>
      <c r="O37" s="424">
        <f t="shared" si="1"/>
        <v>0</v>
      </c>
      <c r="P37" s="424">
        <f>IF(AND(P30="",P32=""),0,SUM(P30,P32))</f>
        <v>0</v>
      </c>
      <c r="Q37" s="424">
        <f>IF(AND(Q30="",Q32=""),0,SUM(Q30,Q32))</f>
        <v>0</v>
      </c>
      <c r="R37" s="39">
        <f>IF(AND(D37="",E37="",F37="",G37="",H37="",I37="",J37="",K37="",M37="",N37="",O37="",P37="",Q37=""),0,SUM(D37:Q37))</f>
        <v>0</v>
      </c>
    </row>
    <row r="38" spans="1:21" s="2" customFormat="1" ht="18.75" customHeight="1">
      <c r="B38" s="609" t="s">
        <v>676</v>
      </c>
      <c r="C38" s="610"/>
      <c r="D38" s="424">
        <f>IF(AND(D30="",D32="",D34=""),0,SUM(D30,D32,D34))</f>
        <v>0</v>
      </c>
      <c r="E38" s="424">
        <f t="shared" ref="E38:Q38" si="3">IF(AND(E30="",E32="",E34=""),0,SUM(E30,E32,E34))</f>
        <v>0</v>
      </c>
      <c r="F38" s="424">
        <f t="shared" si="3"/>
        <v>0</v>
      </c>
      <c r="G38" s="424">
        <f t="shared" si="3"/>
        <v>0</v>
      </c>
      <c r="H38" s="424">
        <f t="shared" si="3"/>
        <v>0</v>
      </c>
      <c r="I38" s="424">
        <f t="shared" si="3"/>
        <v>0</v>
      </c>
      <c r="J38" s="424">
        <f t="shared" si="3"/>
        <v>0</v>
      </c>
      <c r="K38" s="424">
        <f t="shared" si="3"/>
        <v>0</v>
      </c>
      <c r="L38" s="424">
        <f>IF(AND(L30="",L32="",L34=""),0,SUM(L30,L32,L34))</f>
        <v>0</v>
      </c>
      <c r="M38" s="424">
        <f t="shared" si="3"/>
        <v>0</v>
      </c>
      <c r="N38" s="424">
        <f t="shared" ref="N38" si="4">IF(AND(N30="",N32="",N34=""),0,SUM(N30,N32,N34))</f>
        <v>0</v>
      </c>
      <c r="O38" s="424">
        <f t="shared" si="3"/>
        <v>0</v>
      </c>
      <c r="P38" s="424">
        <f t="shared" si="3"/>
        <v>0</v>
      </c>
      <c r="Q38" s="424">
        <f t="shared" si="3"/>
        <v>0</v>
      </c>
      <c r="R38" s="39">
        <f>IF(AND(D38="",E38="",F38="",G38="",H38="",I38="",J38="",K38="",M38="",N38="",O38="",P38="",Q38=""),0,SUM(D38:Q38))</f>
        <v>0</v>
      </c>
    </row>
    <row r="39" spans="1:21" s="2" customFormat="1" ht="33.75" customHeight="1">
      <c r="B39" s="608" t="s">
        <v>677</v>
      </c>
      <c r="C39" s="610"/>
      <c r="D39" s="39">
        <f>IF(AND(D30="",D32="",D34="",D35="",D36=""),0,SUM(D30,D32,D34,D35,D36))</f>
        <v>0</v>
      </c>
      <c r="E39" s="39">
        <f>IF(AND(E30="",E32="",E34="",E35="",E36=""),0,SUM(E30,E32,E34,E35,E36))</f>
        <v>0</v>
      </c>
      <c r="F39" s="39">
        <f t="shared" ref="F39:Q39" si="5">IF(AND(F30="",F32="",F34="",F35="",F36=""),0,SUM(F30,F32,F34,F35,F36))</f>
        <v>0</v>
      </c>
      <c r="G39" s="39">
        <f>IF(AND(G30="",G32="",G34="",G35="",G36=""),0,SUM(G30,G32,G34,G35,G36))</f>
        <v>0</v>
      </c>
      <c r="H39" s="39">
        <f t="shared" si="5"/>
        <v>0</v>
      </c>
      <c r="I39" s="39">
        <f t="shared" si="5"/>
        <v>0</v>
      </c>
      <c r="J39" s="39">
        <f t="shared" si="5"/>
        <v>0</v>
      </c>
      <c r="K39" s="39">
        <f t="shared" si="5"/>
        <v>0</v>
      </c>
      <c r="L39" s="39">
        <f t="shared" si="5"/>
        <v>0</v>
      </c>
      <c r="M39" s="39">
        <f t="shared" si="5"/>
        <v>0</v>
      </c>
      <c r="N39" s="39">
        <f t="shared" ref="N39" si="6">IF(AND(N30="",N32="",N34="",N35="",N36=""),0,SUM(N30,N32,N34,N35,N36))</f>
        <v>0</v>
      </c>
      <c r="O39" s="39">
        <f t="shared" si="5"/>
        <v>0</v>
      </c>
      <c r="P39" s="39">
        <f t="shared" si="5"/>
        <v>0</v>
      </c>
      <c r="Q39" s="39">
        <f t="shared" si="5"/>
        <v>0</v>
      </c>
      <c r="R39" s="39">
        <f>IF(AND(D39="",E39="",F39="",G39="",H39="",I39="",J39="",K39="",M39="",N39="",O39="",P39="",Q39=""),0,SUM(D39:Q39))</f>
        <v>0</v>
      </c>
    </row>
    <row r="40" spans="1:21" s="2" customFormat="1" ht="16.5" customHeight="1">
      <c r="C40" s="104"/>
      <c r="D40" s="104"/>
      <c r="E40" s="104"/>
      <c r="F40" s="104"/>
      <c r="G40" s="104"/>
      <c r="H40" s="104"/>
      <c r="I40" s="104"/>
      <c r="J40" s="104"/>
      <c r="K40" s="104"/>
      <c r="L40" s="104"/>
      <c r="M40" s="104"/>
      <c r="N40" s="104"/>
      <c r="O40" s="104"/>
      <c r="P40" s="104"/>
      <c r="Q40" s="104"/>
      <c r="R40" s="201"/>
    </row>
    <row r="41" spans="1:21" s="2" customFormat="1" ht="23.25" customHeight="1">
      <c r="B41" s="104"/>
      <c r="C41" s="104"/>
      <c r="D41" s="615" t="s">
        <v>678</v>
      </c>
      <c r="E41" s="616"/>
      <c r="F41" s="617"/>
      <c r="G41" s="104"/>
      <c r="H41" s="104"/>
      <c r="I41" s="104"/>
      <c r="J41" s="104"/>
      <c r="K41" s="104"/>
      <c r="L41" s="104"/>
      <c r="M41" s="104"/>
      <c r="N41" s="104"/>
      <c r="O41" s="104"/>
      <c r="P41" s="104"/>
      <c r="Q41" s="104"/>
      <c r="R41" s="201"/>
    </row>
    <row r="42" spans="1:21" s="2" customFormat="1" ht="24" customHeight="1">
      <c r="B42" s="611" t="s">
        <v>846</v>
      </c>
      <c r="C42" s="612"/>
      <c r="D42" s="613"/>
      <c r="E42" s="613"/>
      <c r="F42" s="613"/>
      <c r="G42" s="418"/>
      <c r="H42" s="418"/>
      <c r="I42" s="418"/>
      <c r="J42" s="418"/>
      <c r="K42" s="418"/>
      <c r="L42" s="418"/>
      <c r="M42" s="418"/>
      <c r="N42" s="418"/>
      <c r="O42" s="418"/>
      <c r="P42" s="418"/>
      <c r="Q42" s="418"/>
    </row>
    <row r="43" spans="1:21" s="2" customFormat="1" ht="33.75" customHeight="1">
      <c r="B43" s="611" t="s">
        <v>679</v>
      </c>
      <c r="C43" s="611"/>
      <c r="D43" s="613"/>
      <c r="E43" s="613"/>
      <c r="F43" s="613"/>
      <c r="G43" s="418"/>
      <c r="H43" s="418"/>
      <c r="I43" s="418"/>
      <c r="J43" s="418"/>
      <c r="K43" s="418"/>
      <c r="L43" s="418"/>
      <c r="M43" s="418"/>
      <c r="N43" s="418"/>
      <c r="O43" s="418"/>
      <c r="P43" s="418"/>
      <c r="Q43" s="418"/>
    </row>
    <row r="44" spans="1:21" s="2" customFormat="1" ht="23.25" customHeight="1" thickBot="1">
      <c r="B44" s="104"/>
      <c r="C44" s="104"/>
      <c r="D44" s="201"/>
      <c r="E44" s="201"/>
      <c r="F44" s="418"/>
      <c r="G44" s="418"/>
      <c r="H44" s="418"/>
      <c r="I44" s="418"/>
      <c r="J44" s="418"/>
      <c r="K44" s="418"/>
      <c r="L44" s="418"/>
      <c r="M44" s="418"/>
      <c r="N44" s="418"/>
      <c r="O44" s="418"/>
      <c r="P44" s="418"/>
      <c r="Q44" s="418"/>
    </row>
    <row r="45" spans="1:21" s="2" customFormat="1" ht="27.95" customHeight="1" thickBot="1">
      <c r="B45" s="618" t="s">
        <v>680</v>
      </c>
      <c r="C45" s="619"/>
      <c r="D45" s="665">
        <f>IF(AND(R37="",D42="",D43=""),0,SUM(R37,D42,D43))</f>
        <v>0</v>
      </c>
      <c r="E45" s="666"/>
      <c r="F45" s="667"/>
      <c r="G45" s="418"/>
      <c r="H45" s="418"/>
      <c r="I45" s="418"/>
      <c r="J45" s="418"/>
      <c r="K45" s="418"/>
      <c r="L45" s="418"/>
      <c r="M45" s="418"/>
      <c r="N45" s="418"/>
      <c r="O45" s="418"/>
      <c r="P45" s="418"/>
      <c r="Q45" s="418"/>
    </row>
    <row r="46" spans="1:21" s="2" customFormat="1" ht="10.5" customHeight="1">
      <c r="B46" s="104"/>
      <c r="C46" s="104"/>
      <c r="D46" s="104"/>
      <c r="E46" s="104"/>
      <c r="F46" s="104"/>
      <c r="G46" s="104"/>
      <c r="H46" s="104"/>
      <c r="I46" s="104"/>
      <c r="J46" s="104"/>
      <c r="K46" s="104"/>
      <c r="L46" s="104"/>
      <c r="M46" s="104"/>
      <c r="N46" s="104"/>
      <c r="O46" s="104"/>
      <c r="P46" s="104"/>
      <c r="Q46" s="104"/>
    </row>
    <row r="47" spans="1:21" s="2" customFormat="1" ht="26.25" customHeight="1">
      <c r="B47" s="620" t="s">
        <v>848</v>
      </c>
      <c r="C47" s="620"/>
      <c r="D47" s="620"/>
      <c r="E47" s="620"/>
      <c r="F47" s="620"/>
      <c r="G47" s="620"/>
      <c r="H47" s="620"/>
      <c r="I47" s="620"/>
      <c r="J47" s="620"/>
      <c r="K47" s="620"/>
      <c r="L47" s="620"/>
      <c r="M47" s="620"/>
      <c r="N47" s="620"/>
      <c r="O47" s="620"/>
      <c r="P47" s="620"/>
      <c r="Q47" s="620"/>
      <c r="R47" s="620"/>
    </row>
    <row r="48" spans="1:21" ht="19.5" customHeight="1">
      <c r="A48" s="2"/>
      <c r="B48" s="430" t="s">
        <v>681</v>
      </c>
      <c r="C48"/>
      <c r="D48"/>
      <c r="E48"/>
      <c r="F48"/>
      <c r="G48"/>
      <c r="H48"/>
      <c r="I48"/>
      <c r="J48"/>
      <c r="K48"/>
      <c r="L48"/>
      <c r="M48"/>
      <c r="N48"/>
      <c r="O48"/>
      <c r="P48"/>
      <c r="Q48"/>
      <c r="R48"/>
      <c r="S48" s="2"/>
      <c r="T48" s="2"/>
      <c r="U48" s="2"/>
    </row>
    <row r="49" spans="1:25" ht="19.5" customHeight="1">
      <c r="A49" s="2"/>
      <c r="B49" s="435" t="s">
        <v>682</v>
      </c>
      <c r="C49" s="434"/>
      <c r="D49" s="434"/>
      <c r="E49" s="434"/>
      <c r="F49" s="434"/>
      <c r="G49" s="434"/>
      <c r="H49" s="434"/>
      <c r="I49" s="434"/>
      <c r="J49" s="434"/>
      <c r="K49" s="434"/>
      <c r="L49" s="434"/>
      <c r="M49" s="434"/>
      <c r="N49" s="434"/>
      <c r="O49" s="434"/>
      <c r="P49" s="434"/>
      <c r="Q49" s="434"/>
      <c r="R49" s="434"/>
      <c r="S49" s="2"/>
      <c r="T49" s="2"/>
      <c r="U49" s="2"/>
    </row>
    <row r="50" spans="1:25" ht="216" customHeight="1">
      <c r="B50" s="435"/>
      <c r="C50" s="434"/>
      <c r="D50" s="434"/>
      <c r="E50" s="434"/>
      <c r="F50" s="434"/>
      <c r="G50" s="434"/>
      <c r="H50" s="434"/>
      <c r="I50" s="434"/>
      <c r="J50" s="434"/>
      <c r="K50" s="434"/>
      <c r="L50" s="434"/>
      <c r="M50" s="434"/>
      <c r="N50" s="434"/>
      <c r="O50" s="434"/>
      <c r="P50" s="434"/>
      <c r="Q50" s="434"/>
      <c r="R50" s="434"/>
      <c r="S50" s="2"/>
      <c r="T50" s="2"/>
      <c r="U50" s="2"/>
    </row>
    <row r="51" spans="1:25" ht="57.75" customHeight="1">
      <c r="B51" s="622" t="s">
        <v>847</v>
      </c>
      <c r="C51" s="622"/>
      <c r="D51" s="622"/>
      <c r="E51" s="622"/>
      <c r="F51" s="622"/>
      <c r="G51" s="622"/>
      <c r="H51" s="622"/>
      <c r="I51" s="622"/>
      <c r="J51" s="622"/>
      <c r="K51" s="622"/>
      <c r="L51" s="622"/>
      <c r="M51" s="622"/>
      <c r="N51" s="622"/>
      <c r="O51" s="622"/>
      <c r="P51" s="622"/>
      <c r="Q51" s="622"/>
      <c r="R51"/>
      <c r="S51" s="2"/>
      <c r="T51" s="2"/>
      <c r="U51" s="2"/>
    </row>
    <row r="52" spans="1:25" ht="19.5" customHeight="1">
      <c r="B52" s="607" t="s">
        <v>683</v>
      </c>
      <c r="C52" s="607"/>
      <c r="D52" s="607"/>
      <c r="E52" s="607"/>
      <c r="F52" s="607"/>
      <c r="G52" s="607"/>
      <c r="H52" s="607"/>
      <c r="I52" s="607"/>
      <c r="J52" s="607"/>
      <c r="K52" s="607"/>
      <c r="L52" s="607"/>
      <c r="M52" s="607"/>
      <c r="N52" s="607"/>
      <c r="O52" s="607"/>
      <c r="P52" s="607"/>
      <c r="Q52" s="607"/>
      <c r="R52" s="607"/>
      <c r="S52"/>
      <c r="T52"/>
      <c r="U52" s="2"/>
      <c r="Y52" s="6"/>
    </row>
    <row r="53" spans="1:25" ht="19.5" customHeight="1">
      <c r="B53" s="621" t="s">
        <v>400</v>
      </c>
      <c r="C53" s="621"/>
      <c r="D53" s="621"/>
      <c r="E53" s="433" t="s">
        <v>684</v>
      </c>
      <c r="F53" s="431"/>
      <c r="G53" s="431"/>
      <c r="H53" s="431"/>
      <c r="I53" s="431"/>
      <c r="J53" s="431"/>
      <c r="K53" s="431"/>
      <c r="L53" s="431"/>
      <c r="M53" s="431"/>
      <c r="N53" s="431"/>
      <c r="O53" s="431"/>
      <c r="P53" s="431"/>
      <c r="Q53" s="431"/>
      <c r="R53" s="431"/>
      <c r="S53"/>
      <c r="T53"/>
      <c r="U53" s="2"/>
    </row>
    <row r="54" spans="1:25" ht="19.5" customHeight="1">
      <c r="B54" s="614" t="s">
        <v>401</v>
      </c>
      <c r="C54" s="614"/>
      <c r="D54" s="614"/>
      <c r="E54" s="614"/>
      <c r="F54" s="614"/>
      <c r="G54" s="614"/>
      <c r="H54" s="614"/>
      <c r="I54" s="614"/>
      <c r="J54" s="614"/>
      <c r="K54" s="614"/>
      <c r="L54" s="614"/>
      <c r="M54" s="614"/>
      <c r="N54" s="614"/>
      <c r="O54" s="614"/>
      <c r="P54" s="614"/>
      <c r="Q54" s="614"/>
      <c r="R54" s="614"/>
      <c r="S54" s="432"/>
      <c r="T54" s="432"/>
      <c r="U54" s="98"/>
    </row>
    <row r="55" spans="1:25" ht="59.25" customHeight="1">
      <c r="B55" s="622" t="s">
        <v>685</v>
      </c>
      <c r="C55" s="622"/>
      <c r="D55" s="622"/>
      <c r="E55" s="622"/>
      <c r="F55" s="622"/>
      <c r="G55" s="622"/>
      <c r="H55" s="622"/>
      <c r="I55" s="622"/>
      <c r="J55" s="622"/>
      <c r="K55" s="622"/>
      <c r="L55" s="622"/>
      <c r="M55" s="622"/>
      <c r="N55" s="622"/>
      <c r="O55" s="622"/>
      <c r="P55" s="622"/>
      <c r="Q55" s="622"/>
      <c r="R55" s="622"/>
      <c r="S55"/>
      <c r="T55"/>
      <c r="U55"/>
    </row>
    <row r="56" spans="1:25" ht="12.75" customHeight="1">
      <c r="B56" s="517" t="s">
        <v>776</v>
      </c>
      <c r="C56" s="129"/>
      <c r="D56" s="129"/>
      <c r="E56" s="129"/>
      <c r="F56" s="129"/>
      <c r="G56" s="129"/>
      <c r="H56" s="129"/>
      <c r="I56" s="129"/>
      <c r="J56" s="129"/>
      <c r="K56" s="129"/>
      <c r="L56" s="129"/>
      <c r="M56" s="129"/>
      <c r="N56" s="129"/>
      <c r="O56" s="129"/>
      <c r="P56" s="129"/>
      <c r="Q56" s="129"/>
      <c r="R56" s="129"/>
    </row>
    <row r="57" spans="1:25" ht="7.5" customHeight="1">
      <c r="B57" s="649" t="s">
        <v>801</v>
      </c>
      <c r="C57" s="649"/>
      <c r="D57" s="649"/>
      <c r="E57" s="649"/>
      <c r="F57" s="649"/>
      <c r="G57" s="649"/>
      <c r="H57" s="649"/>
      <c r="I57" s="649"/>
      <c r="J57" s="649"/>
      <c r="K57" s="649"/>
      <c r="L57" s="649"/>
      <c r="M57" s="649"/>
      <c r="N57" s="649"/>
      <c r="O57" s="649"/>
      <c r="P57" s="649"/>
      <c r="Q57" s="649"/>
      <c r="R57" s="649"/>
    </row>
    <row r="58" spans="1:25" ht="19.5" customHeight="1">
      <c r="B58" s="129"/>
      <c r="C58" s="129"/>
      <c r="D58" s="129"/>
      <c r="E58" s="129"/>
      <c r="F58" s="129"/>
      <c r="G58" s="129"/>
      <c r="H58" s="129"/>
      <c r="I58" s="129"/>
      <c r="J58" s="129"/>
      <c r="K58" s="129"/>
      <c r="L58" s="129"/>
      <c r="M58" s="129"/>
      <c r="N58" s="129"/>
      <c r="O58" s="129"/>
      <c r="P58" s="129"/>
      <c r="Q58" s="129"/>
      <c r="R58" s="129"/>
    </row>
    <row r="59" spans="1:25" ht="19.5" customHeight="1">
      <c r="B59" s="129"/>
      <c r="C59" s="129"/>
      <c r="D59" s="129"/>
      <c r="E59" s="129"/>
      <c r="F59" s="129"/>
      <c r="G59" s="129"/>
      <c r="H59" s="129"/>
      <c r="I59" s="129"/>
      <c r="J59" s="129"/>
      <c r="K59" s="129"/>
      <c r="L59" s="129"/>
      <c r="M59" s="129"/>
      <c r="N59" s="129"/>
      <c r="O59" s="129"/>
      <c r="P59" s="129"/>
      <c r="Q59" s="129"/>
      <c r="R59" s="129"/>
    </row>
    <row r="60" spans="1:25" ht="19.5" customHeight="1">
      <c r="B60" s="129"/>
      <c r="C60" s="129"/>
      <c r="D60" s="129"/>
      <c r="E60" s="129"/>
      <c r="F60" s="129"/>
      <c r="G60" s="129"/>
      <c r="H60" s="129"/>
      <c r="I60" s="129"/>
      <c r="J60" s="129"/>
      <c r="K60" s="129"/>
      <c r="L60" s="129"/>
      <c r="M60" s="129"/>
      <c r="N60" s="129"/>
      <c r="O60" s="129"/>
      <c r="P60" s="129"/>
      <c r="Q60" s="129"/>
      <c r="R60" s="129"/>
    </row>
    <row r="61" spans="1:25" ht="42.75" customHeight="1">
      <c r="B61" s="129"/>
      <c r="C61" s="129"/>
      <c r="D61" s="129"/>
      <c r="E61" s="129"/>
      <c r="F61" s="129"/>
      <c r="G61" s="129"/>
      <c r="H61" s="129"/>
      <c r="I61" s="129"/>
      <c r="J61" s="129"/>
      <c r="K61" s="129"/>
      <c r="L61" s="129"/>
      <c r="M61" s="129"/>
      <c r="N61" s="129"/>
      <c r="O61" s="129"/>
      <c r="P61" s="129"/>
      <c r="Q61" s="129"/>
      <c r="R61" s="129"/>
    </row>
  </sheetData>
  <sheetProtection algorithmName="SHA-512" hashValue="Py+7kLHQU0R7lhV0otb5FFz2z4jp+I+yWRe+SztOZnQBGgfvy+vhsN1zzjha+PtTRqwZNdKSfMrhv+BGqXyQeA==" saltValue="7x3APvEEYY9jGKRngFYnjQ==" spinCount="100000" sheet="1" objects="1" selectLockedCells="1"/>
  <dataConsolidate/>
  <customSheetViews>
    <customSheetView guid="{DAA0C1F4-4D8F-4BD8-91F9-40281B589772}" showGridLines="0">
      <selection activeCell="K19" sqref="K19"/>
      <pageMargins left="0.15748031496062992" right="0.15748031496062992" top="0.27559055118110237" bottom="0.27559055118110237" header="0.11811023622047245" footer="0.11811023622047245"/>
      <pageSetup paperSize="9" orientation="portrait" r:id="rId1"/>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customSheetView>
    <customSheetView guid="{AD479C9E-06F7-4C03-8179-295428B49475}" showGridLines="0">
      <selection activeCell="C42" sqref="C42"/>
      <pageMargins left="0.15748031496062992" right="0.15748031496062992" top="0.27559055118110237" bottom="0.27559055118110237" header="0.11811023622047245" footer="0.11811023622047245"/>
      <pageSetup paperSize="9" orientation="portrait" r:id="rId2"/>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customSheetView>
  </customSheetViews>
  <mergeCells count="50">
    <mergeCell ref="B57:R57"/>
    <mergeCell ref="B26:R26"/>
    <mergeCell ref="R27:R29"/>
    <mergeCell ref="B30:C30"/>
    <mergeCell ref="B31:C31"/>
    <mergeCell ref="B32:C32"/>
    <mergeCell ref="P27:P29"/>
    <mergeCell ref="Q27:Q29"/>
    <mergeCell ref="D27:O27"/>
    <mergeCell ref="B27:C29"/>
    <mergeCell ref="D28:M28"/>
    <mergeCell ref="N28:O28"/>
    <mergeCell ref="B35:C35"/>
    <mergeCell ref="B36:C36"/>
    <mergeCell ref="D45:F45"/>
    <mergeCell ref="B55:R55"/>
    <mergeCell ref="K6:R6"/>
    <mergeCell ref="C12:F12"/>
    <mergeCell ref="C6:F6"/>
    <mergeCell ref="I24:R24"/>
    <mergeCell ref="I21:R21"/>
    <mergeCell ref="B20:H20"/>
    <mergeCell ref="B21:H21"/>
    <mergeCell ref="C8:R8"/>
    <mergeCell ref="C10:R10"/>
    <mergeCell ref="O12:R12"/>
    <mergeCell ref="O14:R14"/>
    <mergeCell ref="O16:R16"/>
    <mergeCell ref="I23:R23"/>
    <mergeCell ref="B12:B13"/>
    <mergeCell ref="B24:H24"/>
    <mergeCell ref="C14:F14"/>
    <mergeCell ref="B54:R54"/>
    <mergeCell ref="D41:F41"/>
    <mergeCell ref="B45:C45"/>
    <mergeCell ref="B47:R47"/>
    <mergeCell ref="B53:D53"/>
    <mergeCell ref="B51:Q51"/>
    <mergeCell ref="B23:H23"/>
    <mergeCell ref="C16:F16"/>
    <mergeCell ref="B52:R52"/>
    <mergeCell ref="B37:C37"/>
    <mergeCell ref="B38:C38"/>
    <mergeCell ref="B39:C39"/>
    <mergeCell ref="B33:C33"/>
    <mergeCell ref="B43:C43"/>
    <mergeCell ref="B42:C42"/>
    <mergeCell ref="B34:C34"/>
    <mergeCell ref="D43:F43"/>
    <mergeCell ref="D42:F42"/>
  </mergeCells>
  <phoneticPr fontId="41" type="noConversion"/>
  <conditionalFormatting sqref="B21">
    <cfRule type="expression" dxfId="135" priority="6">
      <formula>LEN(TRIM(B21))=0</formula>
    </cfRule>
  </conditionalFormatting>
  <conditionalFormatting sqref="C6 C12 O12 B24 D42:D43">
    <cfRule type="expression" dxfId="134" priority="14">
      <formula>LEN(TRIM(B6))=0</formula>
    </cfRule>
  </conditionalFormatting>
  <conditionalFormatting sqref="C8">
    <cfRule type="expression" dxfId="133" priority="8">
      <formula>LEN(TRIM(C8))=0</formula>
    </cfRule>
  </conditionalFormatting>
  <conditionalFormatting sqref="C10">
    <cfRule type="expression" dxfId="132" priority="7">
      <formula>LEN(TRIM(C10))=0</formula>
    </cfRule>
  </conditionalFormatting>
  <conditionalFormatting sqref="C14">
    <cfRule type="expression" dxfId="131" priority="2">
      <formula>LEN(TRIM(C14))=0</formula>
    </cfRule>
  </conditionalFormatting>
  <conditionalFormatting sqref="C16">
    <cfRule type="expression" dxfId="130" priority="4">
      <formula>LEN(TRIM(C16))=0</formula>
    </cfRule>
  </conditionalFormatting>
  <conditionalFormatting sqref="C12:F12">
    <cfRule type="expression" dxfId="129" priority="3">
      <formula>$B$21&lt;&gt;"Germany"</formula>
    </cfRule>
  </conditionalFormatting>
  <conditionalFormatting sqref="C14:F14">
    <cfRule type="expression" dxfId="128" priority="1">
      <formula>$B$21&lt;&gt;"Germany"</formula>
    </cfRule>
  </conditionalFormatting>
  <conditionalFormatting sqref="D30:Q34">
    <cfRule type="expression" dxfId="127" priority="11">
      <formula>LEN(TRIM(D30))=0</formula>
    </cfRule>
  </conditionalFormatting>
  <dataValidations xWindow="315" yWindow="383" count="14">
    <dataValidation allowBlank="1" showInputMessage="1" showErrorMessage="1" errorTitle="Eingabefehler" sqref="O16" xr:uid="{00000000-0002-0000-0000-000000000000}"/>
    <dataValidation type="date" errorStyle="information" allowBlank="1" showInputMessage="1" showErrorMessage="1" errorTitle="Kennzahlenjahr" error="Es können nur Kennzahlenjahre von 2012 bis 2014 eingetragen werden." sqref="I19:J19" xr:uid="{00000000-0002-0000-0000-000003000000}">
      <formula1>2010</formula1>
      <formula2>2012</formula2>
    </dataValidation>
    <dataValidation allowBlank="1" showInputMessage="1" showErrorMessage="1" errorTitle="Hinweis" error="Auswahl treffen über Dropdown-Liste." sqref="I18:R18 I21:R21" xr:uid="{00000000-0002-0000-0000-000004000000}"/>
    <dataValidation type="whole" allowBlank="1" showInputMessage="1" showErrorMessage="1" errorTitle="Eingabefehler" error="Ganze Zahl zwischen 0 und 5000 eingeben." sqref="R40:R41 D44" xr:uid="{00000000-0002-0000-0000-000005000000}">
      <formula1>0</formula1>
      <formula2>5000</formula2>
    </dataValidation>
    <dataValidation type="date" allowBlank="1" showErrorMessage="1" errorTitle="Input data error" error="Format: dd.mm.yyyy_x000a__x000a_Time period between 01.10.2025 - 31.01.2027." sqref="O12:R12" xr:uid="{00000000-0002-0000-0000-000006000000}">
      <formula1>45931</formula1>
      <formula2>46418</formula2>
    </dataValidation>
    <dataValidation type="textLength" allowBlank="1" showErrorMessage="1" errorTitle="Input data error" error="Text up to 100 characters." prompt="Name, Vorname" sqref="C16:F16" xr:uid="{00000000-0002-0000-0000-000007000000}">
      <formula1>0</formula1>
      <formula2>100</formula2>
    </dataValidation>
    <dataValidation type="date" allowBlank="1" showInputMessage="1" showErrorMessage="1" errorTitle="Eingabefehler" error="Format: dd.mm.jjjj_x000a__x000a_Zeitraum zwischen 01.09.2014 - 01.01.2016 angeben." sqref="M12:N12" xr:uid="{00000000-0002-0000-0000-000008000000}">
      <formula1>41883</formula1>
      <formula2>42370</formula2>
    </dataValidation>
    <dataValidation type="textLength" allowBlank="1" showInputMessage="1" showErrorMessage="1" errorTitle="Input data error" error="Text up to 100 characters." sqref="C10:R10 C8:R8" xr:uid="{00000000-0002-0000-0000-000009000000}">
      <formula1>0</formula1>
      <formula2>100</formula2>
    </dataValidation>
    <dataValidation type="list" allowBlank="1" showInputMessage="1" showErrorMessage="1" errorTitle="Input data error" error="Please make a selection via drop-down list." sqref="B21:H21" xr:uid="{00000000-0002-0000-0000-00000A000000}">
      <formula1>land</formula1>
    </dataValidation>
    <dataValidation type="list" showInputMessage="1" showErrorMessage="1" errorTitle="Input data error" error="Please make a selection via drop-down list." sqref="B24:H24" xr:uid="{00000000-0002-0000-0000-00000B000000}">
      <formula1>Tumordokumentation</formula1>
    </dataValidation>
    <dataValidation type="whole" allowBlank="1" showInputMessage="1" showErrorMessage="1" errorTitle="Input data error" error="Whole number between 0 and 5000. " sqref="D30:Q34 D42:F43 D35:R36" xr:uid="{00000000-0002-0000-0000-00000C000000}">
      <formula1>0</formula1>
      <formula2>5000</formula2>
    </dataValidation>
    <dataValidation type="whole" allowBlank="1" showErrorMessage="1" errorTitle="Input data error" error="The Institution identification (II) number must be a 9-digit sequence of numbers beginning with 26." prompt="Name, Vorname" sqref="C12:F12" xr:uid="{7A213679-5115-4DCD-AF13-A8794FB67AD2}">
      <formula1>260000000</formula1>
      <formula2>269999999</formula2>
    </dataValidation>
    <dataValidation type="whole" allowBlank="1" showErrorMessage="1" errorTitle="Input data error" error="The Clinical sites number must be a 9-digit sequence of numbers beginning with 77._x000a_" prompt="Name, Vorname" sqref="C14:F14" xr:uid="{0ECC6EBC-D6EC-4219-B857-ED1CC28BCC81}">
      <formula1>770000000</formula1>
      <formula2>779999999</formula2>
    </dataValidation>
    <dataValidation type="list" allowBlank="1" showInputMessage="1" showErrorMessage="1" errorTitle="Indication" error="Select option via drop-down list." sqref="C6:F6" xr:uid="{AF1FF2F1-6D25-47FD-BF0E-5229F704F02F}">
      <formula1>ZentrumRegNr</formula1>
    </dataValidation>
  </dataValidations>
  <hyperlinks>
    <hyperlink ref="B53:D53" r:id="rId3" display="               https://www.onkozert.de/organ/haut/" xr:uid="{00000000-0004-0000-0000-000000000000}"/>
    <hyperlink ref="B54:R54" r:id="rId4" display="               https://www.krebsgesellschaft.de/zertdokumente.html" xr:uid="{00000000-0004-0000-0000-000001000000}"/>
  </hyperlinks>
  <pageMargins left="0.23622047244094491" right="0.23622047244094491" top="0.74803149606299213" bottom="0.74803149606299213" header="0.31496062992125984" footer="0.31496062992125984"/>
  <pageSetup paperSize="9" scale="66" orientation="portrait" r:id="rId5"/>
  <headerFooter>
    <oddFooter>&amp;L&amp;"Arial,Regular"&amp;7&amp;F&amp;C&amp;"Arial,Regular"&amp;7© DKG  All rights reserved&amp;R&amp;"Arial,Regular"&amp;7&amp;P</oddFooter>
    <firstHeader>&amp;C&amp;F&amp;RUnabhängiges Zertifizierungsinstitut
der Deutschen Krebsgesellschaft
Gartenstraße 24, D-89231 Neu-Ulm
Tel. +49  (0)7 31 / 70 51 16 - 0
Fax  +49  (0)7 31 / 70 51 16 - 16
www.onkozert.de, info@onkozert.d</firstHeader>
  </headerFooter>
  <rowBreaks count="1" manualBreakCount="1">
    <brk id="45" min="1" max="17" man="1"/>
  </rowBreaks>
  <drawing r:id="rId6"/>
  <legacyDrawing r:id="rId7"/>
  <legacyDrawingHF r:id="rId8"/>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A0F4B-9F01-4F11-A72F-49CB97A16AAE}">
  <sheetPr>
    <pageSetUpPr fitToPage="1"/>
  </sheetPr>
  <dimension ref="A1:O28"/>
  <sheetViews>
    <sheetView showGridLines="0" zoomScaleNormal="100" workbookViewId="0">
      <pane ySplit="7" topLeftCell="A8" activePane="bottomLeft" state="frozen"/>
      <selection pane="bottomLeft" activeCell="A8" sqref="A8"/>
    </sheetView>
  </sheetViews>
  <sheetFormatPr defaultColWidth="11.42578125" defaultRowHeight="15"/>
  <cols>
    <col min="1" max="1" width="30.7109375" style="535" customWidth="1"/>
    <col min="2" max="2" width="14" style="535" customWidth="1"/>
    <col min="3" max="3" width="15.7109375" style="535" customWidth="1"/>
    <col min="4" max="8" width="20.7109375" style="535" customWidth="1"/>
    <col min="9" max="9" width="41.140625" style="535" customWidth="1"/>
    <col min="10" max="11" width="11.42578125" style="535"/>
    <col min="12" max="14" width="0" style="11" hidden="1" customWidth="1"/>
    <col min="15" max="16384" width="11.42578125" style="535"/>
  </cols>
  <sheetData>
    <row r="1" spans="1:15" ht="11.25" customHeight="1">
      <c r="A1" s="12"/>
      <c r="B1" s="12"/>
      <c r="C1" s="12"/>
      <c r="D1" s="12"/>
      <c r="E1" s="12"/>
      <c r="F1" s="12"/>
      <c r="G1" s="12"/>
      <c r="H1" s="12"/>
      <c r="I1" s="12"/>
      <c r="J1" s="12"/>
      <c r="K1" s="12"/>
      <c r="O1" s="12"/>
    </row>
    <row r="2" spans="1:15">
      <c r="A2" s="536" t="str">
        <f>'Basic Data'!B2</f>
        <v>Annex CR Version M1.1  (Audit year 2026 / Indicator year 2025)</v>
      </c>
      <c r="B2" s="12"/>
      <c r="C2" s="12"/>
      <c r="D2" s="12"/>
      <c r="E2" s="12"/>
      <c r="F2" s="12"/>
      <c r="G2" s="12"/>
      <c r="H2" s="12"/>
      <c r="I2" s="12"/>
      <c r="J2" s="12"/>
      <c r="K2" s="12"/>
      <c r="O2" s="12"/>
    </row>
    <row r="3" spans="1:15" ht="18" customHeight="1">
      <c r="A3" s="537" t="s">
        <v>835</v>
      </c>
      <c r="B3" s="12"/>
      <c r="C3" s="12"/>
      <c r="D3" s="12"/>
      <c r="E3" s="12"/>
      <c r="F3" s="12"/>
      <c r="G3" s="12"/>
      <c r="H3" s="12"/>
      <c r="I3" s="12"/>
      <c r="J3" s="12"/>
      <c r="K3" s="12"/>
      <c r="O3" s="12"/>
    </row>
    <row r="4" spans="1:15" ht="18" customHeight="1">
      <c r="A4" s="134" t="s">
        <v>841</v>
      </c>
      <c r="B4" s="12"/>
      <c r="C4" s="12"/>
      <c r="D4" s="12"/>
      <c r="E4" s="12"/>
      <c r="F4" s="12"/>
      <c r="G4" s="12"/>
      <c r="H4" s="12"/>
      <c r="I4" s="12"/>
      <c r="J4" s="12"/>
      <c r="K4" s="12"/>
      <c r="O4" s="12"/>
    </row>
    <row r="5" spans="1:15" ht="8.25" customHeight="1" thickBot="1">
      <c r="A5" s="134"/>
      <c r="B5" s="12"/>
      <c r="C5" s="12"/>
      <c r="D5" s="12"/>
      <c r="E5" s="12"/>
      <c r="F5" s="12"/>
      <c r="G5" s="12"/>
      <c r="H5" s="12"/>
      <c r="I5" s="12"/>
      <c r="J5" s="12"/>
      <c r="K5" s="12"/>
      <c r="O5" s="12"/>
    </row>
    <row r="6" spans="1:15" ht="17.100000000000001" customHeight="1">
      <c r="A6" s="693" t="s">
        <v>836</v>
      </c>
      <c r="B6" s="695" t="s">
        <v>837</v>
      </c>
      <c r="C6" s="695" t="s">
        <v>985</v>
      </c>
      <c r="D6" s="695" t="s">
        <v>688</v>
      </c>
      <c r="E6" s="695"/>
      <c r="F6" s="695"/>
      <c r="G6" s="695"/>
      <c r="H6" s="698"/>
      <c r="I6" s="691" t="s">
        <v>997</v>
      </c>
    </row>
    <row r="7" spans="1:15" ht="51" customHeight="1" thickBot="1">
      <c r="A7" s="694"/>
      <c r="B7" s="696"/>
      <c r="C7" s="696"/>
      <c r="D7" s="589" t="s">
        <v>838</v>
      </c>
      <c r="E7" s="589" t="s">
        <v>995</v>
      </c>
      <c r="F7" s="589" t="s">
        <v>1008</v>
      </c>
      <c r="G7" s="589" t="s">
        <v>839</v>
      </c>
      <c r="H7" s="590" t="s">
        <v>996</v>
      </c>
      <c r="I7" s="692"/>
    </row>
    <row r="8" spans="1:15" ht="24.95" customHeight="1">
      <c r="A8" s="538"/>
      <c r="B8" s="586"/>
      <c r="C8" s="586"/>
      <c r="D8" s="540"/>
      <c r="E8" s="540"/>
      <c r="F8" s="540"/>
      <c r="G8" s="540"/>
      <c r="H8" s="594" t="str">
        <f>IF(AND(D8="",G8=""),"",SUM(D8+G8))</f>
        <v/>
      </c>
      <c r="I8" s="591"/>
      <c r="L8" s="11" t="s">
        <v>986</v>
      </c>
      <c r="N8" s="11" t="s">
        <v>993</v>
      </c>
    </row>
    <row r="9" spans="1:15" ht="24.95" customHeight="1">
      <c r="A9" s="548"/>
      <c r="B9" s="587"/>
      <c r="C9" s="587"/>
      <c r="D9" s="550"/>
      <c r="E9" s="550"/>
      <c r="F9" s="550"/>
      <c r="G9" s="550"/>
      <c r="H9" s="594" t="str">
        <f t="shared" ref="H9:H24" si="0">IF(AND(D9="",G9=""),"",SUM(D9+G9))</f>
        <v/>
      </c>
      <c r="I9" s="592"/>
      <c r="L9" s="11" t="s">
        <v>987</v>
      </c>
      <c r="N9" s="11" t="s">
        <v>994</v>
      </c>
    </row>
    <row r="10" spans="1:15" ht="24.95" customHeight="1">
      <c r="A10" s="548"/>
      <c r="B10" s="587"/>
      <c r="C10" s="587"/>
      <c r="D10" s="550"/>
      <c r="E10" s="550"/>
      <c r="F10" s="550"/>
      <c r="G10" s="550"/>
      <c r="H10" s="594" t="str">
        <f t="shared" si="0"/>
        <v/>
      </c>
      <c r="I10" s="592"/>
      <c r="L10" s="11" t="s">
        <v>988</v>
      </c>
    </row>
    <row r="11" spans="1:15" ht="24.95" customHeight="1">
      <c r="A11" s="548"/>
      <c r="B11" s="587"/>
      <c r="C11" s="587"/>
      <c r="D11" s="550"/>
      <c r="E11" s="550"/>
      <c r="F11" s="550"/>
      <c r="G11" s="550"/>
      <c r="H11" s="594" t="str">
        <f t="shared" si="0"/>
        <v/>
      </c>
      <c r="I11" s="592"/>
      <c r="L11" s="11" t="s">
        <v>989</v>
      </c>
    </row>
    <row r="12" spans="1:15" ht="24.95" customHeight="1">
      <c r="A12" s="548"/>
      <c r="B12" s="587"/>
      <c r="C12" s="587"/>
      <c r="D12" s="550"/>
      <c r="E12" s="550"/>
      <c r="F12" s="550"/>
      <c r="G12" s="550"/>
      <c r="H12" s="594" t="str">
        <f t="shared" si="0"/>
        <v/>
      </c>
      <c r="I12" s="592"/>
      <c r="L12" s="11" t="s">
        <v>990</v>
      </c>
    </row>
    <row r="13" spans="1:15" ht="24.95" customHeight="1">
      <c r="A13" s="548"/>
      <c r="B13" s="587"/>
      <c r="C13" s="587"/>
      <c r="D13" s="550"/>
      <c r="E13" s="550"/>
      <c r="F13" s="550"/>
      <c r="G13" s="550"/>
      <c r="H13" s="594" t="str">
        <f t="shared" si="0"/>
        <v/>
      </c>
      <c r="I13" s="592"/>
      <c r="L13" s="11" t="s">
        <v>991</v>
      </c>
    </row>
    <row r="14" spans="1:15" ht="24.95" customHeight="1">
      <c r="A14" s="548"/>
      <c r="B14" s="587"/>
      <c r="C14" s="587"/>
      <c r="D14" s="550"/>
      <c r="E14" s="550"/>
      <c r="F14" s="550"/>
      <c r="G14" s="550"/>
      <c r="H14" s="594" t="str">
        <f t="shared" si="0"/>
        <v/>
      </c>
      <c r="I14" s="592"/>
      <c r="L14" s="11" t="s">
        <v>992</v>
      </c>
    </row>
    <row r="15" spans="1:15" ht="24.95" customHeight="1">
      <c r="A15" s="548"/>
      <c r="B15" s="587"/>
      <c r="C15" s="587"/>
      <c r="D15" s="550"/>
      <c r="E15" s="550"/>
      <c r="F15" s="550"/>
      <c r="G15" s="550"/>
      <c r="H15" s="594" t="str">
        <f t="shared" si="0"/>
        <v/>
      </c>
      <c r="I15" s="592"/>
    </row>
    <row r="16" spans="1:15" ht="24.95" customHeight="1">
      <c r="A16" s="548"/>
      <c r="B16" s="587"/>
      <c r="C16" s="587"/>
      <c r="D16" s="550"/>
      <c r="E16" s="550"/>
      <c r="F16" s="550"/>
      <c r="G16" s="550"/>
      <c r="H16" s="594" t="str">
        <f t="shared" si="0"/>
        <v/>
      </c>
      <c r="I16" s="592"/>
    </row>
    <row r="17" spans="1:9" ht="24.95" customHeight="1">
      <c r="A17" s="548"/>
      <c r="B17" s="587"/>
      <c r="C17" s="587"/>
      <c r="D17" s="550"/>
      <c r="E17" s="550"/>
      <c r="F17" s="550"/>
      <c r="G17" s="550"/>
      <c r="H17" s="594" t="str">
        <f t="shared" si="0"/>
        <v/>
      </c>
      <c r="I17" s="592"/>
    </row>
    <row r="18" spans="1:9" ht="24.95" customHeight="1">
      <c r="A18" s="548"/>
      <c r="B18" s="587"/>
      <c r="C18" s="587"/>
      <c r="D18" s="550"/>
      <c r="E18" s="550"/>
      <c r="F18" s="550"/>
      <c r="G18" s="550"/>
      <c r="H18" s="594" t="str">
        <f t="shared" si="0"/>
        <v/>
      </c>
      <c r="I18" s="592"/>
    </row>
    <row r="19" spans="1:9" ht="24.95" customHeight="1">
      <c r="A19" s="548"/>
      <c r="B19" s="587"/>
      <c r="C19" s="587"/>
      <c r="D19" s="550"/>
      <c r="E19" s="550"/>
      <c r="F19" s="550"/>
      <c r="G19" s="550"/>
      <c r="H19" s="594" t="str">
        <f t="shared" si="0"/>
        <v/>
      </c>
      <c r="I19" s="592"/>
    </row>
    <row r="20" spans="1:9" ht="24.95" customHeight="1">
      <c r="A20" s="548"/>
      <c r="B20" s="587"/>
      <c r="C20" s="587"/>
      <c r="D20" s="550"/>
      <c r="E20" s="550"/>
      <c r="F20" s="550"/>
      <c r="G20" s="550"/>
      <c r="H20" s="594" t="str">
        <f t="shared" si="0"/>
        <v/>
      </c>
      <c r="I20" s="592"/>
    </row>
    <row r="21" spans="1:9" ht="24.95" customHeight="1">
      <c r="A21" s="548"/>
      <c r="B21" s="587"/>
      <c r="C21" s="587"/>
      <c r="D21" s="550"/>
      <c r="E21" s="550"/>
      <c r="F21" s="550"/>
      <c r="G21" s="550"/>
      <c r="H21" s="594" t="str">
        <f t="shared" si="0"/>
        <v/>
      </c>
      <c r="I21" s="592"/>
    </row>
    <row r="22" spans="1:9" ht="24.95" customHeight="1">
      <c r="A22" s="548"/>
      <c r="B22" s="587"/>
      <c r="C22" s="587"/>
      <c r="D22" s="550"/>
      <c r="E22" s="550"/>
      <c r="F22" s="550"/>
      <c r="G22" s="550"/>
      <c r="H22" s="594" t="str">
        <f t="shared" si="0"/>
        <v/>
      </c>
      <c r="I22" s="592"/>
    </row>
    <row r="23" spans="1:9" ht="24.95" customHeight="1">
      <c r="A23" s="548"/>
      <c r="B23" s="587"/>
      <c r="C23" s="587"/>
      <c r="D23" s="550"/>
      <c r="E23" s="550"/>
      <c r="F23" s="550"/>
      <c r="G23" s="550"/>
      <c r="H23" s="594" t="str">
        <f t="shared" si="0"/>
        <v/>
      </c>
      <c r="I23" s="592"/>
    </row>
    <row r="24" spans="1:9" ht="24.95" customHeight="1" thickBot="1">
      <c r="A24" s="541"/>
      <c r="B24" s="588"/>
      <c r="C24" s="588"/>
      <c r="D24" s="543"/>
      <c r="E24" s="543"/>
      <c r="F24" s="543"/>
      <c r="G24" s="543"/>
      <c r="H24" s="594" t="str">
        <f t="shared" si="0"/>
        <v/>
      </c>
      <c r="I24" s="593"/>
    </row>
    <row r="25" spans="1:9" ht="24.95" customHeight="1" thickBot="1">
      <c r="B25" s="544" t="s">
        <v>834</v>
      </c>
      <c r="C25" s="544" t="s">
        <v>998</v>
      </c>
      <c r="D25" s="545">
        <f>SUM(D8:D24)</f>
        <v>0</v>
      </c>
      <c r="E25" s="545">
        <f>SUM(E8:E24)</f>
        <v>0</v>
      </c>
      <c r="F25" s="545">
        <f>SUM(F8:F24)</f>
        <v>0</v>
      </c>
      <c r="G25" s="595">
        <f>SUM(G8:G24)</f>
        <v>0</v>
      </c>
      <c r="H25" s="596">
        <f>SUM(H8:H24)</f>
        <v>0</v>
      </c>
    </row>
    <row r="26" spans="1:9" ht="6.75" customHeight="1"/>
    <row r="27" spans="1:9" ht="15.75" customHeight="1">
      <c r="A27" s="697"/>
      <c r="B27" s="697"/>
      <c r="C27" s="697"/>
      <c r="D27" s="697"/>
      <c r="E27" s="697"/>
      <c r="F27" s="546"/>
      <c r="G27" s="546"/>
      <c r="H27" s="546"/>
    </row>
    <row r="28" spans="1:9">
      <c r="A28" s="547"/>
    </row>
  </sheetData>
  <sheetProtection algorithmName="SHA-512" hashValue="gCiYTd8kf9aP1eTud70GAA4T278H4ZVvRaWNDIfWidZhGwaC9a4oonttn1lbkiCQZ2MMVvw+Au3DMAweGr4lRA==" saltValue="CX2BNEKzj9ITjtiT/xnt3g==" spinCount="100000" sheet="1" objects="1" selectLockedCells="1"/>
  <mergeCells count="6">
    <mergeCell ref="I6:I7"/>
    <mergeCell ref="A6:A7"/>
    <mergeCell ref="B6:B7"/>
    <mergeCell ref="A27:E27"/>
    <mergeCell ref="C6:C7"/>
    <mergeCell ref="D6:H6"/>
  </mergeCells>
  <phoneticPr fontId="143" type="noConversion"/>
  <conditionalFormatting sqref="A8:G24">
    <cfRule type="expression" dxfId="116" priority="4" stopIfTrue="1">
      <formula>LEN(TRIM(A8))=0</formula>
    </cfRule>
  </conditionalFormatting>
  <conditionalFormatting sqref="C8:C24">
    <cfRule type="containsText" dxfId="115" priority="2" operator="containsText" text="No">
      <formula>NOT(ISERROR(SEARCH("No",C8)))</formula>
    </cfRule>
  </conditionalFormatting>
  <conditionalFormatting sqref="I8:I24">
    <cfRule type="expression" dxfId="114" priority="1" stopIfTrue="1">
      <formula>LEN(TRIM(I8))=0</formula>
    </cfRule>
  </conditionalFormatting>
  <dataValidations count="7">
    <dataValidation type="textLength" allowBlank="1" showInputMessage="1" showErrorMessage="1" errorTitle="Character length" error="Only text input up to 200 characters possible._x000a_" sqref="A8:A24" xr:uid="{270ECF2A-58EF-4EBE-A557-4BAAFC4F5E19}">
      <formula1>2</formula1>
      <formula2>200</formula2>
    </dataValidation>
    <dataValidation type="whole" allowBlank="1" showInputMessage="1" showErrorMessage="1" errorTitle="Input data error" error="Whole number between 0 and 5000." sqref="D8:D24 G8:G24" xr:uid="{89288407-400E-4503-8FC4-24374E429556}">
      <formula1>0</formula1>
      <formula2>5000</formula2>
    </dataValidation>
    <dataValidation type="list" allowBlank="1" showInputMessage="1" showErrorMessage="1" errorTitle="Indication" error="Select option via drop-down list._x000a_" sqref="B8:B24" xr:uid="{36690FFC-DB5D-4C45-9036-513C2C326B95}">
      <formula1>$L$8:$L$14</formula1>
    </dataValidation>
    <dataValidation type="list" allowBlank="1" showInputMessage="1" showErrorMessage="1" errorTitle="Indication" error="Select option via drop-down list." sqref="C8:C24" xr:uid="{068C0E8A-6B7F-42E6-9045-C0FB0C0B9DDA}">
      <formula1>$N$8:$N$9</formula1>
    </dataValidation>
    <dataValidation type="textLength" allowBlank="1" showInputMessage="1" showErrorMessage="1" errorTitle="Character length" error="Only text input up to 500 characters possible." sqref="I8:I24" xr:uid="{D369F235-73A7-4413-82F8-BF1D53DA8A02}">
      <formula1>2</formula1>
      <formula2>500</formula2>
    </dataValidation>
    <dataValidation type="whole" allowBlank="1" showInputMessage="1" showErrorMessage="1" errorTitle="Input data error" error="1. Enter a whole number between 0 and 5000._x000a_2. The field ‘of which number of SNB-surgeries for the SC’ cannot be greater than the field ‘number of SNB-surgeries in the indicator year’." sqref="E8:E24" xr:uid="{8C8BAF16-6DA0-4E5F-9F41-F9A7755AB1D4}">
      <formula1>0</formula1>
      <formula2>$D8</formula2>
    </dataValidation>
    <dataValidation type="whole" allowBlank="1" showInputMessage="1" showErrorMessage="1" errorTitle="Input data error" error="1. Enter a whole number between 0 and 5000._x000a_2. The field ‘of which interdisciplinary SNB-surgeries for the SC’ cannot be greater than the field ‘of which number _x000a_of SNB-surgeries for the SC’." sqref="F8:F24" xr:uid="{5C21E492-F6F0-40CA-8DB9-135DF0A9A29B}">
      <formula1>0</formula1>
      <formula2>$E8</formula2>
    </dataValidation>
  </dataValidations>
  <pageMargins left="0.70866141732283472" right="0.70866141732283472" top="0.78740157480314965" bottom="0.78740157480314965" header="0.31496062992125984" footer="0.31496062992125984"/>
  <pageSetup scale="59" orientation="landscape" r:id="rId1"/>
  <headerFooter>
    <oddFooter>&amp;L&amp;"Arial,Regular"&amp;7&amp;F&amp;C&amp;"Arial,Regular"&amp;7© DKG  All rights reserved&amp;R&amp;"Arial,Regular"&amp;7&amp;P</oddFooter>
  </headerFooter>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2"/>
  <dimension ref="A1:AD86"/>
  <sheetViews>
    <sheetView showGridLines="0" zoomScaleNormal="100" zoomScaleSheetLayoutView="100" workbookViewId="0">
      <selection activeCell="S8" sqref="S8:S10"/>
    </sheetView>
  </sheetViews>
  <sheetFormatPr defaultColWidth="11.42578125" defaultRowHeight="14.25"/>
  <cols>
    <col min="1" max="1" width="0.85546875" style="1" customWidth="1"/>
    <col min="2" max="2" width="3.28515625" style="1" customWidth="1"/>
    <col min="3" max="3" width="3.28515625" style="10" customWidth="1"/>
    <col min="4" max="4" width="7.5703125" style="1" customWidth="1"/>
    <col min="5" max="5" width="17.42578125" style="1" customWidth="1"/>
    <col min="6" max="6" width="13.28515625" style="1" customWidth="1"/>
    <col min="7" max="7" width="16.7109375" style="1" customWidth="1"/>
    <col min="8" max="8" width="11" style="1" customWidth="1"/>
    <col min="9" max="9" width="13.5703125" style="1" customWidth="1"/>
    <col min="10" max="10" width="9.85546875" style="1" customWidth="1"/>
    <col min="11" max="11" width="9.5703125" style="1" customWidth="1"/>
    <col min="12" max="12" width="7.28515625" style="1" customWidth="1"/>
    <col min="13" max="13" width="4.28515625" style="1" customWidth="1"/>
    <col min="14" max="14" width="4.5703125" style="1" customWidth="1"/>
    <col min="15" max="15" width="7.28515625" style="1" customWidth="1"/>
    <col min="16" max="16" width="9.42578125" style="1" customWidth="1"/>
    <col min="17" max="17" width="8.42578125" style="42" customWidth="1"/>
    <col min="18" max="18" width="9" style="1" customWidth="1"/>
    <col min="19" max="20" width="68.5703125" style="1" customWidth="1"/>
    <col min="21" max="21" width="9.42578125" style="1" hidden="1" customWidth="1"/>
    <col min="22" max="16384" width="11.42578125" style="1"/>
  </cols>
  <sheetData>
    <row r="1" spans="1:20" ht="5.25" customHeight="1">
      <c r="A1" s="5"/>
      <c r="Q1" s="1"/>
    </row>
    <row r="2" spans="1:20" ht="19.5" customHeight="1">
      <c r="A2" s="2"/>
      <c r="B2" s="388" t="str">
        <f>'Basic Data'!B2</f>
        <v>Annex CR Version M1.1  (Audit year 2026 / Indicator year 2025)</v>
      </c>
      <c r="Q2" s="1"/>
    </row>
    <row r="3" spans="1:20" ht="21.75" customHeight="1">
      <c r="A3" s="32"/>
      <c r="B3" s="38" t="s">
        <v>762</v>
      </c>
      <c r="P3" s="20"/>
      <c r="Q3" s="1"/>
    </row>
    <row r="4" spans="1:20" ht="14.25" customHeight="1">
      <c r="A4" s="32"/>
      <c r="B4" s="23" t="s">
        <v>689</v>
      </c>
      <c r="E4" s="513" t="str">
        <f>IF('Basic Data'!C6=0,"",'Basic Data'!C6)</f>
        <v>Not listed</v>
      </c>
      <c r="F4" s="34" t="s">
        <v>444</v>
      </c>
      <c r="G4" s="794" t="str">
        <f>IF('Basic Data'!C8=0,"",'Basic Data'!C8)</f>
        <v/>
      </c>
      <c r="H4" s="795"/>
      <c r="I4" s="796"/>
      <c r="J4" s="796"/>
      <c r="K4" s="796"/>
      <c r="L4" s="796"/>
      <c r="M4" s="796"/>
      <c r="N4" s="796"/>
      <c r="O4" s="797"/>
      <c r="P4" s="20"/>
      <c r="Q4" s="1"/>
    </row>
    <row r="5" spans="1:20" ht="9" customHeight="1" thickBot="1">
      <c r="F5" s="8"/>
      <c r="G5" s="8"/>
      <c r="H5" s="8"/>
      <c r="I5" s="8"/>
      <c r="J5" s="8"/>
      <c r="K5" s="8"/>
      <c r="L5" s="8"/>
      <c r="M5" s="8"/>
      <c r="N5" s="8"/>
      <c r="O5" s="8"/>
      <c r="P5" s="20"/>
      <c r="Q5" s="1"/>
    </row>
    <row r="6" spans="1:20" s="7" customFormat="1" ht="15" customHeight="1" thickBot="1">
      <c r="B6" s="813" t="s">
        <v>698</v>
      </c>
      <c r="C6" s="820"/>
      <c r="D6" s="804" t="s">
        <v>763</v>
      </c>
      <c r="E6" s="817" t="s">
        <v>699</v>
      </c>
      <c r="F6" s="817" t="s">
        <v>700</v>
      </c>
      <c r="G6" s="818"/>
      <c r="H6" s="817" t="s">
        <v>701</v>
      </c>
      <c r="I6" s="818"/>
      <c r="J6" s="817" t="s">
        <v>702</v>
      </c>
      <c r="K6" s="818"/>
      <c r="L6" s="804" t="s">
        <v>703</v>
      </c>
      <c r="M6" s="817" t="s">
        <v>704</v>
      </c>
      <c r="N6" s="817"/>
      <c r="O6" s="804" t="s">
        <v>703</v>
      </c>
      <c r="P6" s="813" t="s">
        <v>705</v>
      </c>
      <c r="Q6" s="814"/>
      <c r="R6" s="804" t="s">
        <v>706</v>
      </c>
      <c r="S6" s="801" t="s">
        <v>707</v>
      </c>
      <c r="T6" s="802"/>
    </row>
    <row r="7" spans="1:20" s="7" customFormat="1" ht="23.25" customHeight="1" thickBot="1">
      <c r="B7" s="821"/>
      <c r="C7" s="822"/>
      <c r="D7" s="806"/>
      <c r="E7" s="819"/>
      <c r="F7" s="819"/>
      <c r="G7" s="818"/>
      <c r="H7" s="819"/>
      <c r="I7" s="818"/>
      <c r="J7" s="819"/>
      <c r="K7" s="818"/>
      <c r="L7" s="806"/>
      <c r="M7" s="817"/>
      <c r="N7" s="817"/>
      <c r="O7" s="806"/>
      <c r="P7" s="815"/>
      <c r="Q7" s="816"/>
      <c r="R7" s="805"/>
      <c r="S7" s="373" t="s">
        <v>708</v>
      </c>
      <c r="T7" s="373" t="s">
        <v>709</v>
      </c>
    </row>
    <row r="8" spans="1:20" ht="21.75" customHeight="1" thickBot="1">
      <c r="B8" s="827" t="s">
        <v>242</v>
      </c>
      <c r="C8" s="757"/>
      <c r="D8" s="772" t="s">
        <v>152</v>
      </c>
      <c r="E8" s="730" t="s">
        <v>717</v>
      </c>
      <c r="F8" s="823" t="s">
        <v>718</v>
      </c>
      <c r="G8" s="824"/>
      <c r="H8" s="823" t="s">
        <v>719</v>
      </c>
      <c r="I8" s="824"/>
      <c r="J8" s="807" t="s">
        <v>249</v>
      </c>
      <c r="K8" s="808"/>
      <c r="L8" s="781"/>
      <c r="M8" s="790" t="s">
        <v>156</v>
      </c>
      <c r="N8" s="790"/>
      <c r="O8" s="781"/>
      <c r="P8" s="803" t="s">
        <v>723</v>
      </c>
      <c r="Q8" s="798">
        <f>IF('Basic Data'!D42="",0,'Basic Data'!D42)</f>
        <v>0</v>
      </c>
      <c r="R8" s="704" t="str">
        <f>IF(Q8="",Berechnung1!$F$5,IF(Q8=0, Berechnung1!F5,IF(OR(Q8&lt; Berechnung1!E35,Q8&gt; Berechnung1!F35),Berechnung1!$G$5,IF(OR(ROUND(Q8,4)&lt;Berechnung1!J35,ROUND(Q8,4)&gt;Berechnung1!K35),Berechnung1!$D$5,IF(OR(ROUND(Q8,4)&lt;Berechnung1!G35,ROUND(Q8,4)&gt;Berechnung1!H35),Berechnung1!$E$5,Berechnung1!$C$5)))))</f>
        <v>Incomplete</v>
      </c>
      <c r="S8" s="707"/>
      <c r="T8" s="709"/>
    </row>
    <row r="9" spans="1:20" ht="21.75" customHeight="1" thickBot="1">
      <c r="B9" s="758"/>
      <c r="C9" s="759"/>
      <c r="D9" s="773"/>
      <c r="E9" s="730"/>
      <c r="F9" s="809"/>
      <c r="G9" s="825"/>
      <c r="H9" s="809"/>
      <c r="I9" s="825"/>
      <c r="J9" s="809"/>
      <c r="K9" s="810"/>
      <c r="L9" s="782"/>
      <c r="M9" s="790"/>
      <c r="N9" s="790"/>
      <c r="O9" s="782"/>
      <c r="P9" s="803"/>
      <c r="Q9" s="799"/>
      <c r="R9" s="705"/>
      <c r="S9" s="708"/>
      <c r="T9" s="710"/>
    </row>
    <row r="10" spans="1:20" ht="21.75" customHeight="1" thickBot="1">
      <c r="B10" s="760"/>
      <c r="C10" s="761"/>
      <c r="D10" s="773"/>
      <c r="E10" s="730"/>
      <c r="F10" s="809"/>
      <c r="G10" s="825"/>
      <c r="H10" s="809"/>
      <c r="I10" s="825"/>
      <c r="J10" s="811"/>
      <c r="K10" s="812"/>
      <c r="L10" s="783"/>
      <c r="M10" s="790"/>
      <c r="N10" s="790"/>
      <c r="O10" s="783"/>
      <c r="P10" s="803"/>
      <c r="Q10" s="800"/>
      <c r="R10" s="706"/>
      <c r="S10" s="708"/>
      <c r="T10" s="711"/>
    </row>
    <row r="11" spans="1:20" ht="23.25" customHeight="1" thickBot="1">
      <c r="B11" s="758" t="s">
        <v>243</v>
      </c>
      <c r="C11" s="759"/>
      <c r="D11" s="773"/>
      <c r="E11" s="730" t="s">
        <v>720</v>
      </c>
      <c r="F11" s="809"/>
      <c r="G11" s="825"/>
      <c r="H11" s="809"/>
      <c r="I11" s="825"/>
      <c r="J11" s="807" t="s">
        <v>249</v>
      </c>
      <c r="K11" s="808"/>
      <c r="L11" s="781"/>
      <c r="M11" s="790" t="s">
        <v>157</v>
      </c>
      <c r="N11" s="790"/>
      <c r="O11" s="781"/>
      <c r="P11" s="803" t="s">
        <v>723</v>
      </c>
      <c r="Q11" s="798">
        <f>IF('Basic Data'!R37="",0,'Basic Data'!R37)</f>
        <v>0</v>
      </c>
      <c r="R11" s="704" t="str">
        <f>IF(Q11="",Berechnung1!$F$5,IF(Q11=0, Berechnung1!F5,IF(OR(Q11&lt; Berechnung1!E38,Q11&gt; Berechnung1!F38),Berechnung1!$G$5,IF(OR(ROUND(Q11,4)&lt;Berechnung1!J38,ROUND(Q11,4)&gt;Berechnung1!K38),Berechnung1!$D$5,IF(OR(ROUND(Q11,4)&lt;Berechnung1!G38,ROUND(Q11,4)&gt;Berechnung1!H38),Berechnung1!$E$5,Berechnung1!$C$5)))))</f>
        <v>Incomplete</v>
      </c>
      <c r="S11" s="709"/>
      <c r="T11" s="709"/>
    </row>
    <row r="12" spans="1:20" ht="23.25" customHeight="1" thickBot="1">
      <c r="B12" s="758"/>
      <c r="C12" s="759"/>
      <c r="D12" s="773"/>
      <c r="E12" s="730"/>
      <c r="F12" s="809"/>
      <c r="G12" s="825"/>
      <c r="H12" s="809"/>
      <c r="I12" s="825"/>
      <c r="J12" s="809"/>
      <c r="K12" s="810"/>
      <c r="L12" s="782"/>
      <c r="M12" s="790"/>
      <c r="N12" s="790"/>
      <c r="O12" s="782"/>
      <c r="P12" s="803"/>
      <c r="Q12" s="799"/>
      <c r="R12" s="705"/>
      <c r="S12" s="708"/>
      <c r="T12" s="710"/>
    </row>
    <row r="13" spans="1:20" ht="23.25" customHeight="1" thickBot="1">
      <c r="B13" s="758"/>
      <c r="C13" s="759"/>
      <c r="D13" s="773"/>
      <c r="E13" s="730"/>
      <c r="F13" s="809"/>
      <c r="G13" s="825"/>
      <c r="H13" s="809"/>
      <c r="I13" s="825"/>
      <c r="J13" s="811"/>
      <c r="K13" s="812"/>
      <c r="L13" s="783"/>
      <c r="M13" s="790"/>
      <c r="N13" s="790"/>
      <c r="O13" s="783"/>
      <c r="P13" s="803"/>
      <c r="Q13" s="800"/>
      <c r="R13" s="706"/>
      <c r="S13" s="708"/>
      <c r="T13" s="711"/>
    </row>
    <row r="14" spans="1:20" ht="23.25" customHeight="1" thickBot="1">
      <c r="B14" s="827" t="s">
        <v>244</v>
      </c>
      <c r="C14" s="757"/>
      <c r="D14" s="773"/>
      <c r="E14" s="730" t="s">
        <v>721</v>
      </c>
      <c r="F14" s="809"/>
      <c r="G14" s="825"/>
      <c r="H14" s="809"/>
      <c r="I14" s="825"/>
      <c r="J14" s="807" t="s">
        <v>249</v>
      </c>
      <c r="K14" s="808"/>
      <c r="L14" s="781"/>
      <c r="M14" s="790" t="s">
        <v>722</v>
      </c>
      <c r="N14" s="790"/>
      <c r="O14" s="781"/>
      <c r="P14" s="803" t="s">
        <v>723</v>
      </c>
      <c r="Q14" s="798">
        <f>IF('Basic Data'!D43="",0,'Basic Data'!D43)</f>
        <v>0</v>
      </c>
      <c r="R14" s="704" t="str">
        <f>IF(Q14="",Berechnung1!$F$5,IF(Q14=0, Berechnung1!F5,IF(OR(Q14&lt; Berechnung1!E41,Q14&gt; Berechnung1!F41),Berechnung1!$G$5,IF(OR(ROUND(Q14,4)&lt;Berechnung1!J41,ROUND(Q14,4)&gt;Berechnung1!K41),Berechnung1!$D$5,IF(OR(ROUND(Q14,4)&lt;Berechnung1!G41,ROUND(Q14,4)&gt;Berechnung1!H41),Berechnung1!$E$5,Berechnung1!$C$5)))))</f>
        <v>Incomplete</v>
      </c>
      <c r="S14" s="709"/>
      <c r="T14" s="709"/>
    </row>
    <row r="15" spans="1:20" ht="23.25" customHeight="1" thickBot="1">
      <c r="B15" s="758"/>
      <c r="C15" s="759"/>
      <c r="D15" s="773"/>
      <c r="E15" s="730"/>
      <c r="F15" s="809"/>
      <c r="G15" s="825"/>
      <c r="H15" s="809"/>
      <c r="I15" s="825"/>
      <c r="J15" s="809"/>
      <c r="K15" s="810"/>
      <c r="L15" s="782"/>
      <c r="M15" s="790"/>
      <c r="N15" s="790"/>
      <c r="O15" s="782"/>
      <c r="P15" s="803"/>
      <c r="Q15" s="799"/>
      <c r="R15" s="705"/>
      <c r="S15" s="708"/>
      <c r="T15" s="710"/>
    </row>
    <row r="16" spans="1:20" ht="23.25" customHeight="1" thickBot="1">
      <c r="B16" s="760"/>
      <c r="C16" s="761"/>
      <c r="D16" s="774"/>
      <c r="E16" s="730"/>
      <c r="F16" s="811"/>
      <c r="G16" s="826"/>
      <c r="H16" s="811"/>
      <c r="I16" s="826"/>
      <c r="J16" s="811"/>
      <c r="K16" s="812"/>
      <c r="L16" s="783"/>
      <c r="M16" s="790"/>
      <c r="N16" s="790"/>
      <c r="O16" s="783"/>
      <c r="P16" s="803"/>
      <c r="Q16" s="800"/>
      <c r="R16" s="706"/>
      <c r="S16" s="708"/>
      <c r="T16" s="711"/>
    </row>
    <row r="17" spans="2:21" ht="23.25" customHeight="1">
      <c r="B17" s="827" t="s">
        <v>764</v>
      </c>
      <c r="C17" s="757"/>
      <c r="D17" s="772"/>
      <c r="E17" s="742" t="s">
        <v>765</v>
      </c>
      <c r="F17" s="807" t="s">
        <v>249</v>
      </c>
      <c r="G17" s="824"/>
      <c r="H17" s="823" t="s">
        <v>765</v>
      </c>
      <c r="I17" s="824"/>
      <c r="J17" s="807" t="s">
        <v>249</v>
      </c>
      <c r="K17" s="824"/>
      <c r="L17" s="781"/>
      <c r="M17" s="775" t="s">
        <v>722</v>
      </c>
      <c r="N17" s="776"/>
      <c r="O17" s="781"/>
      <c r="P17" s="842" t="s">
        <v>723</v>
      </c>
      <c r="Q17" s="798">
        <f>IF('Basic Data'!R34="",0,'Basic Data'!R34)</f>
        <v>0</v>
      </c>
      <c r="R17" s="704" t="str">
        <f>IF(AND(U18="",Q17=0),Berechnung1!$F$5,IF(AND(U18=0,Q17=0),Berechnung1!$H$5,IF(OR(Q17&lt;Berechnung1!E44,Q17&gt;Berechnung1!F44),Berechnung1!$G$5,IF(OR(ROUND(Q17,4)&lt;Berechnung1!J44,ROUND(Q17,4)&gt;Berechnung1!K44),Berechnung1!$D$5,IF(OR(ROUND(Q17,4)&lt;Berechnung1!G44,ROUND(Q17,4)&gt;Berechnung1!H44),Berechnung1!$E$5,Berechnung1!$C$5)))))</f>
        <v>Incomplete</v>
      </c>
      <c r="S17" s="709"/>
      <c r="T17" s="709"/>
    </row>
    <row r="18" spans="2:21" ht="23.25" customHeight="1">
      <c r="B18" s="758"/>
      <c r="C18" s="759"/>
      <c r="D18" s="773"/>
      <c r="E18" s="743"/>
      <c r="F18" s="809"/>
      <c r="G18" s="825"/>
      <c r="H18" s="809"/>
      <c r="I18" s="825"/>
      <c r="J18" s="809"/>
      <c r="K18" s="825"/>
      <c r="L18" s="782"/>
      <c r="M18" s="777"/>
      <c r="N18" s="778"/>
      <c r="O18" s="782"/>
      <c r="P18" s="843"/>
      <c r="Q18" s="799"/>
      <c r="R18" s="705"/>
      <c r="S18" s="710"/>
      <c r="T18" s="710"/>
      <c r="U18" s="458" t="str">
        <f>IF(AND('Basic Data'!D34="",'Basic Data'!E34="",'Basic Data'!F34="",'Basic Data'!G34="",'Basic Data'!H34="",'Basic Data'!I34="",'Basic Data'!J34="",'Basic Data'!K34="",'Basic Data'!L34="",'Basic Data'!M34="",'Basic Data'!N34="",'Basic Data'!O34="",'Basic Data'!P34="",'Basic Data'!Q34=""),"",SUM('Basic Data'!D34:Q34))</f>
        <v/>
      </c>
    </row>
    <row r="19" spans="2:21" ht="23.25" customHeight="1" thickBot="1">
      <c r="B19" s="760"/>
      <c r="C19" s="761"/>
      <c r="D19" s="774"/>
      <c r="E19" s="744"/>
      <c r="F19" s="811"/>
      <c r="G19" s="826"/>
      <c r="H19" s="811"/>
      <c r="I19" s="826"/>
      <c r="J19" s="811"/>
      <c r="K19" s="826"/>
      <c r="L19" s="783"/>
      <c r="M19" s="779"/>
      <c r="N19" s="780"/>
      <c r="O19" s="783"/>
      <c r="P19" s="844"/>
      <c r="Q19" s="800"/>
      <c r="R19" s="706"/>
      <c r="S19" s="711"/>
      <c r="T19" s="711"/>
    </row>
    <row r="20" spans="2:21" s="43" customFormat="1" ht="30" customHeight="1" thickBot="1">
      <c r="B20" s="712">
        <v>2</v>
      </c>
      <c r="C20" s="715" t="s">
        <v>789</v>
      </c>
      <c r="D20" s="772" t="s">
        <v>766</v>
      </c>
      <c r="E20" s="742" t="s">
        <v>725</v>
      </c>
      <c r="F20" s="745" t="s">
        <v>767</v>
      </c>
      <c r="G20" s="746"/>
      <c r="H20" s="745" t="s">
        <v>768</v>
      </c>
      <c r="I20" s="746"/>
      <c r="J20" s="745" t="s">
        <v>769</v>
      </c>
      <c r="K20" s="746"/>
      <c r="L20" s="781"/>
      <c r="M20" s="775" t="s">
        <v>137</v>
      </c>
      <c r="N20" s="776"/>
      <c r="O20" s="781"/>
      <c r="P20" s="41" t="s">
        <v>701</v>
      </c>
      <c r="Q20" s="56"/>
      <c r="R20" s="704" t="str">
        <f>IF(Q22=Berechnung1!D47,Berechnung1!$F$5,IF(OR(Q22&lt; Berechnung1!E47,Q22&gt; Berechnung1!F47),Berechnung1!$G$5,IF(OR(ROUND(Q22,3)&lt;Berechnung1!J47,ROUND(Q22,4)&gt;Berechnung1!K47),Berechnung1!$D$5,IF(OR(ROUND(Q22,4)&lt;Berechnung1!G47,ROUND(Q22,4)&gt;Berechnung1!H47),Berechnung1!$E$5,Berechnung1!$C$5))))</f>
        <v>Incomplete</v>
      </c>
      <c r="S20" s="709"/>
      <c r="T20" s="709"/>
    </row>
    <row r="21" spans="2:21" s="43" customFormat="1" ht="30" customHeight="1" thickBot="1">
      <c r="B21" s="713"/>
      <c r="C21" s="716"/>
      <c r="D21" s="773"/>
      <c r="E21" s="743"/>
      <c r="F21" s="747"/>
      <c r="G21" s="748"/>
      <c r="H21" s="747"/>
      <c r="I21" s="748"/>
      <c r="J21" s="747"/>
      <c r="K21" s="748"/>
      <c r="L21" s="782"/>
      <c r="M21" s="777"/>
      <c r="N21" s="778"/>
      <c r="O21" s="782"/>
      <c r="P21" s="45" t="s">
        <v>724</v>
      </c>
      <c r="Q21" s="97">
        <f>U21</f>
        <v>0</v>
      </c>
      <c r="R21" s="705"/>
      <c r="S21" s="708"/>
      <c r="T21" s="710"/>
      <c r="U21" s="43">
        <f>'Basic Data'!R34+'Basic Data'!P37</f>
        <v>0</v>
      </c>
    </row>
    <row r="22" spans="2:21" s="43" customFormat="1" ht="30" customHeight="1" thickBot="1">
      <c r="B22" s="713"/>
      <c r="C22" s="717"/>
      <c r="D22" s="773"/>
      <c r="E22" s="743"/>
      <c r="F22" s="747"/>
      <c r="G22" s="748"/>
      <c r="H22" s="747"/>
      <c r="I22" s="748"/>
      <c r="J22" s="749"/>
      <c r="K22" s="750"/>
      <c r="L22" s="783"/>
      <c r="M22" s="779"/>
      <c r="N22" s="780"/>
      <c r="O22" s="783"/>
      <c r="P22" s="45" t="s">
        <v>8</v>
      </c>
      <c r="Q22" s="347" t="str">
        <f>IF(Q20="","n.d.",IF(Q21="","n.d.",IF(Q21=0,"",Q20/Q21)))</f>
        <v>n.d.</v>
      </c>
      <c r="R22" s="706"/>
      <c r="S22" s="708"/>
      <c r="T22" s="711"/>
    </row>
    <row r="23" spans="2:21" s="43" customFormat="1" ht="30" customHeight="1" thickBot="1">
      <c r="B23" s="713"/>
      <c r="C23" s="718" t="s">
        <v>790</v>
      </c>
      <c r="D23" s="773"/>
      <c r="E23" s="743"/>
      <c r="F23" s="747"/>
      <c r="G23" s="748"/>
      <c r="H23" s="747"/>
      <c r="I23" s="748"/>
      <c r="J23" s="745" t="s">
        <v>791</v>
      </c>
      <c r="K23" s="746"/>
      <c r="L23" s="762"/>
      <c r="M23" s="764" t="s">
        <v>137</v>
      </c>
      <c r="N23" s="765"/>
      <c r="O23" s="762"/>
      <c r="P23" s="518" t="s">
        <v>701</v>
      </c>
      <c r="Q23" s="394"/>
      <c r="R23" s="791" t="str">
        <f>IF(Q25=Berechnung1!D50,Berechnung1!$F$5,IF(OR(Q25&lt; Berechnung1!E50,Q25&gt; Berechnung1!F50),Berechnung1!$G$5,IF(OR(ROUND(Q25,3)&lt;Berechnung1!J50,ROUND(Q25,4)&gt;Berechnung1!K50),Berechnung1!$D$5,IF(OR(ROUND(Q25,4)&lt;Berechnung1!G50,ROUND(Q25,4)&gt;Berechnung1!H50),Berechnung1!$E$5,Berechnung1!$C$5))))</f>
        <v>Incomplete</v>
      </c>
      <c r="S23" s="709"/>
      <c r="T23" s="709"/>
    </row>
    <row r="24" spans="2:21" s="43" customFormat="1" ht="30" customHeight="1" thickBot="1">
      <c r="B24" s="713"/>
      <c r="C24" s="719"/>
      <c r="D24" s="773"/>
      <c r="E24" s="743"/>
      <c r="F24" s="747"/>
      <c r="G24" s="748"/>
      <c r="H24" s="747"/>
      <c r="I24" s="748"/>
      <c r="J24" s="747"/>
      <c r="K24" s="748"/>
      <c r="L24" s="763"/>
      <c r="M24" s="766"/>
      <c r="N24" s="767"/>
      <c r="O24" s="763"/>
      <c r="P24" s="391" t="s">
        <v>724</v>
      </c>
      <c r="Q24" s="519">
        <f>U24</f>
        <v>0</v>
      </c>
      <c r="R24" s="792"/>
      <c r="S24" s="708"/>
      <c r="T24" s="710"/>
      <c r="U24" s="43">
        <f>IF(SUM('Basic Data'!G37:O37)=0,0,SUM('Basic Data'!G37:O37))</f>
        <v>0</v>
      </c>
    </row>
    <row r="25" spans="2:21" s="43" customFormat="1" ht="30" customHeight="1" thickBot="1">
      <c r="B25" s="714"/>
      <c r="C25" s="720"/>
      <c r="D25" s="774"/>
      <c r="E25" s="744"/>
      <c r="F25" s="749"/>
      <c r="G25" s="750"/>
      <c r="H25" s="749"/>
      <c r="I25" s="750"/>
      <c r="J25" s="749"/>
      <c r="K25" s="750"/>
      <c r="L25" s="702"/>
      <c r="M25" s="768"/>
      <c r="N25" s="769"/>
      <c r="O25" s="702"/>
      <c r="P25" s="391" t="s">
        <v>8</v>
      </c>
      <c r="Q25" s="392" t="str">
        <f>IF(Q23="","n.d.",IF(Q24="","n.d.",IF(Q24=0,"",Q23/Q24)))</f>
        <v>n.d.</v>
      </c>
      <c r="R25" s="793"/>
      <c r="S25" s="708"/>
      <c r="T25" s="711"/>
    </row>
    <row r="26" spans="2:21" ht="30" customHeight="1" thickBot="1">
      <c r="B26" s="712">
        <v>3</v>
      </c>
      <c r="C26" s="757"/>
      <c r="D26" s="772"/>
      <c r="E26" s="742" t="s">
        <v>770</v>
      </c>
      <c r="F26" s="745" t="s">
        <v>771</v>
      </c>
      <c r="G26" s="746"/>
      <c r="H26" s="745" t="s">
        <v>726</v>
      </c>
      <c r="I26" s="746"/>
      <c r="J26" s="745" t="s">
        <v>805</v>
      </c>
      <c r="K26" s="746"/>
      <c r="L26" s="781" t="s">
        <v>363</v>
      </c>
      <c r="M26" s="775" t="s">
        <v>404</v>
      </c>
      <c r="N26" s="776"/>
      <c r="O26" s="781"/>
      <c r="P26" s="45" t="s">
        <v>701</v>
      </c>
      <c r="Q26" s="56"/>
      <c r="R26" s="704" t="str">
        <f>IF(Q28=Berechnung1!D53,Berechnung1!$F$5,IF(OR(Q28&lt; Berechnung1!E53,Q28&gt; Berechnung1!F53),Berechnung1!$G$5,IF(OR(ROUND(Q28,4)&lt;Berechnung1!J53,ROUND(Q28,4)&gt;Berechnung1!K53),Berechnung1!$D$5,IF(OR(ROUND(Q28,4)&lt;Berechnung1!G53,ROUND(Q28,4)&gt;Berechnung1!H53),Berechnung1!$E$5,Berechnung1!$C$5))))</f>
        <v>Incomplete</v>
      </c>
      <c r="S26" s="709"/>
      <c r="T26" s="709"/>
    </row>
    <row r="27" spans="2:21" ht="30" customHeight="1" thickBot="1">
      <c r="B27" s="758"/>
      <c r="C27" s="759"/>
      <c r="D27" s="773"/>
      <c r="E27" s="743"/>
      <c r="F27" s="747"/>
      <c r="G27" s="748"/>
      <c r="H27" s="747"/>
      <c r="I27" s="748"/>
      <c r="J27" s="747"/>
      <c r="K27" s="748"/>
      <c r="L27" s="782"/>
      <c r="M27" s="777"/>
      <c r="N27" s="778"/>
      <c r="O27" s="782"/>
      <c r="P27" s="45" t="s">
        <v>724</v>
      </c>
      <c r="Q27" s="97">
        <f>IF(OR(Q20="",Q20=0),0,Q20)</f>
        <v>0</v>
      </c>
      <c r="R27" s="705"/>
      <c r="S27" s="708"/>
      <c r="T27" s="710"/>
    </row>
    <row r="28" spans="2:21" ht="30" customHeight="1" thickBot="1">
      <c r="B28" s="758"/>
      <c r="C28" s="759"/>
      <c r="D28" s="774"/>
      <c r="E28" s="744"/>
      <c r="F28" s="749"/>
      <c r="G28" s="750"/>
      <c r="H28" s="749"/>
      <c r="I28" s="750"/>
      <c r="J28" s="749"/>
      <c r="K28" s="750"/>
      <c r="L28" s="783"/>
      <c r="M28" s="779"/>
      <c r="N28" s="780"/>
      <c r="O28" s="783"/>
      <c r="P28" s="100" t="s">
        <v>8</v>
      </c>
      <c r="Q28" s="348" t="str">
        <f>IF(Q26="","n.d.",IF(Q27="","n.d.",IF(Q27=0,"",Q26/Q27)))</f>
        <v>n.d.</v>
      </c>
      <c r="R28" s="706"/>
      <c r="S28" s="708"/>
      <c r="T28" s="711"/>
    </row>
    <row r="29" spans="2:21" ht="30" customHeight="1" thickBot="1">
      <c r="B29" s="721" t="s">
        <v>810</v>
      </c>
      <c r="C29" s="734"/>
      <c r="D29" s="727"/>
      <c r="E29" s="742" t="s">
        <v>792</v>
      </c>
      <c r="F29" s="745" t="s">
        <v>793</v>
      </c>
      <c r="G29" s="746"/>
      <c r="H29" s="745" t="s">
        <v>794</v>
      </c>
      <c r="I29" s="746"/>
      <c r="J29" s="745" t="s">
        <v>795</v>
      </c>
      <c r="K29" s="746"/>
      <c r="L29" s="762"/>
      <c r="M29" s="764" t="s">
        <v>796</v>
      </c>
      <c r="N29" s="765"/>
      <c r="O29" s="762"/>
      <c r="P29" s="520" t="s">
        <v>701</v>
      </c>
      <c r="Q29" s="394"/>
      <c r="R29" s="791" t="str">
        <f>IF(Q31=Berechnung1!D56,Berechnung1!$F$5,IF(OR(Q31&lt; Berechnung1!E56,Q31&gt; Berechnung1!F56),Berechnung1!$G$5,IF(OR(ROUND(Q31,4)&lt;Berechnung1!J56,ROUND(Q31,4)&gt;Berechnung1!K56),Berechnung1!$D$5,IF(OR(ROUND(Q31,4)&lt;Berechnung1!G56,ROUND(Q31,4)&gt;Berechnung1!H56),Berechnung1!$E$5,Berechnung1!$C$5))))</f>
        <v>Incomplete</v>
      </c>
      <c r="S29" s="709"/>
      <c r="T29" s="709"/>
    </row>
    <row r="30" spans="2:21" ht="30" customHeight="1" thickBot="1">
      <c r="B30" s="735"/>
      <c r="C30" s="736"/>
      <c r="D30" s="728"/>
      <c r="E30" s="743"/>
      <c r="F30" s="747"/>
      <c r="G30" s="748"/>
      <c r="H30" s="747"/>
      <c r="I30" s="748"/>
      <c r="J30" s="747"/>
      <c r="K30" s="748"/>
      <c r="L30" s="763"/>
      <c r="M30" s="766"/>
      <c r="N30" s="767"/>
      <c r="O30" s="763"/>
      <c r="P30" s="520" t="s">
        <v>724</v>
      </c>
      <c r="Q30" s="519">
        <f>SUM('Basic Data'!G37:O37)+Q17</f>
        <v>0</v>
      </c>
      <c r="R30" s="792"/>
      <c r="S30" s="708"/>
      <c r="T30" s="710"/>
      <c r="U30" s="43">
        <f>'Basic Data'!R34</f>
        <v>0</v>
      </c>
    </row>
    <row r="31" spans="2:21" ht="30" customHeight="1" thickBot="1">
      <c r="B31" s="737"/>
      <c r="C31" s="738"/>
      <c r="D31" s="729"/>
      <c r="E31" s="744"/>
      <c r="F31" s="749"/>
      <c r="G31" s="750"/>
      <c r="H31" s="749"/>
      <c r="I31" s="750"/>
      <c r="J31" s="749"/>
      <c r="K31" s="750"/>
      <c r="L31" s="702"/>
      <c r="M31" s="768"/>
      <c r="N31" s="769"/>
      <c r="O31" s="702"/>
      <c r="P31" s="520" t="s">
        <v>8</v>
      </c>
      <c r="Q31" s="392" t="str">
        <f>IF(Q29="","n.d.",IF(Q30="","n.d.",IF(Q30=0,"",Q29/Q30)))</f>
        <v>n.d.</v>
      </c>
      <c r="R31" s="793"/>
      <c r="S31" s="708"/>
      <c r="T31" s="711"/>
    </row>
    <row r="32" spans="2:21" s="43" customFormat="1" ht="30" customHeight="1" thickBot="1">
      <c r="B32" s="712">
        <v>5</v>
      </c>
      <c r="C32" s="757"/>
      <c r="D32" s="727" t="s">
        <v>766</v>
      </c>
      <c r="E32" s="742" t="s">
        <v>799</v>
      </c>
      <c r="F32" s="745" t="s">
        <v>788</v>
      </c>
      <c r="G32" s="746"/>
      <c r="H32" s="745" t="s">
        <v>727</v>
      </c>
      <c r="I32" s="746"/>
      <c r="J32" s="745" t="s">
        <v>775</v>
      </c>
      <c r="K32" s="746"/>
      <c r="L32" s="781" t="s">
        <v>785</v>
      </c>
      <c r="M32" s="775" t="s">
        <v>722</v>
      </c>
      <c r="N32" s="776"/>
      <c r="O32" s="781"/>
      <c r="P32" s="99" t="s">
        <v>701</v>
      </c>
      <c r="Q32" s="56"/>
      <c r="R32" s="704" t="str">
        <f>IF(Q34=Berechnung1!D59,Berechnung1!$F$5,IF(OR(Q34&lt; Berechnung1!E59,Q34&gt; Berechnung1!F59),Berechnung1!$G$5,IF(OR(ROUND(Q34,4)&lt;Berechnung1!J59,ROUND(Q34,4)&gt;Berechnung1!K59),Berechnung1!$D$5,IF(OR(ROUND(Q34,4)&lt;Berechnung1!G59,ROUND(Q34,4)&gt;Berechnung1!H59),Berechnung1!$E$5,Berechnung1!$C$5))))</f>
        <v>Incomplete</v>
      </c>
      <c r="S32" s="709"/>
      <c r="T32" s="709"/>
    </row>
    <row r="33" spans="2:30" s="43" customFormat="1" ht="30" customHeight="1" thickBot="1">
      <c r="B33" s="758"/>
      <c r="C33" s="759"/>
      <c r="D33" s="728"/>
      <c r="E33" s="743"/>
      <c r="F33" s="747"/>
      <c r="G33" s="748"/>
      <c r="H33" s="747"/>
      <c r="I33" s="748"/>
      <c r="J33" s="747"/>
      <c r="K33" s="748"/>
      <c r="L33" s="782"/>
      <c r="M33" s="777"/>
      <c r="N33" s="778"/>
      <c r="O33" s="782"/>
      <c r="P33" s="99" t="s">
        <v>724</v>
      </c>
      <c r="Q33" s="97">
        <f>SUM(Q11+'Basic Data'!R34)</f>
        <v>0</v>
      </c>
      <c r="R33" s="705"/>
      <c r="S33" s="708"/>
      <c r="T33" s="710"/>
    </row>
    <row r="34" spans="2:30" s="43" customFormat="1" ht="30" customHeight="1" thickBot="1">
      <c r="B34" s="760"/>
      <c r="C34" s="761"/>
      <c r="D34" s="729"/>
      <c r="E34" s="744"/>
      <c r="F34" s="749"/>
      <c r="G34" s="750"/>
      <c r="H34" s="749"/>
      <c r="I34" s="750"/>
      <c r="J34" s="749"/>
      <c r="K34" s="750"/>
      <c r="L34" s="783"/>
      <c r="M34" s="779"/>
      <c r="N34" s="780"/>
      <c r="O34" s="783"/>
      <c r="P34" s="99" t="s">
        <v>8</v>
      </c>
      <c r="Q34" s="347" t="str">
        <f>IF(Q32="","n.d.",IF(Q33="","n.d.",IF(Q33=0,"",Q32/Q33)))</f>
        <v>n.d.</v>
      </c>
      <c r="R34" s="706"/>
      <c r="S34" s="708"/>
      <c r="T34" s="711"/>
    </row>
    <row r="35" spans="2:30" s="43" customFormat="1" ht="30" customHeight="1" thickBot="1">
      <c r="B35" s="712">
        <v>6</v>
      </c>
      <c r="C35" s="757"/>
      <c r="D35" s="727" t="s">
        <v>135</v>
      </c>
      <c r="E35" s="742" t="s">
        <v>800</v>
      </c>
      <c r="F35" s="745" t="s">
        <v>729</v>
      </c>
      <c r="G35" s="746"/>
      <c r="H35" s="745" t="s">
        <v>730</v>
      </c>
      <c r="I35" s="746"/>
      <c r="J35" s="744" t="s">
        <v>731</v>
      </c>
      <c r="K35" s="744"/>
      <c r="L35" s="781"/>
      <c r="M35" s="845" t="s">
        <v>136</v>
      </c>
      <c r="N35" s="783"/>
      <c r="O35" s="781"/>
      <c r="P35" s="102" t="s">
        <v>701</v>
      </c>
      <c r="Q35" s="97">
        <f>IF('Studies Malignant melanoma'!F5="",0,'Studies Malignant melanoma'!F5)</f>
        <v>0</v>
      </c>
      <c r="R35" s="704" t="str">
        <f>IF(Q37=Berechnung1!D62,Berechnung1!$F$5,IF(OR(Q37&lt; Berechnung1!E62,Q37&gt; Berechnung1!F62),Berechnung1!$G$5,IF(OR(ROUND(Q37,4)&lt;Berechnung1!J62,ROUND(Q37,4)&gt;Berechnung1!K62),Berechnung1!$D$5,IF(OR(ROUND(Q37,4)&lt;Berechnung1!G62,ROUND(Q37,4)&gt;Berechnung1!H62),Berechnung1!$E$5,Berechnung1!$C$5))))</f>
        <v>Incomplete</v>
      </c>
      <c r="S35" s="709"/>
      <c r="T35" s="709"/>
    </row>
    <row r="36" spans="2:30" s="43" customFormat="1" ht="30" customHeight="1" thickBot="1">
      <c r="B36" s="758"/>
      <c r="C36" s="759"/>
      <c r="D36" s="728"/>
      <c r="E36" s="743"/>
      <c r="F36" s="747"/>
      <c r="G36" s="748"/>
      <c r="H36" s="747"/>
      <c r="I36" s="748"/>
      <c r="J36" s="730"/>
      <c r="K36" s="730"/>
      <c r="L36" s="782"/>
      <c r="M36" s="790"/>
      <c r="N36" s="790"/>
      <c r="O36" s="782"/>
      <c r="P36" s="45" t="s">
        <v>724</v>
      </c>
      <c r="Q36" s="101"/>
      <c r="R36" s="705"/>
      <c r="S36" s="708"/>
      <c r="T36" s="710"/>
      <c r="U36" s="43">
        <f>IF(SUM('Basic Data'!I37:O37)=0,0,SUM('Basic Data'!I37:O37))</f>
        <v>0</v>
      </c>
    </row>
    <row r="37" spans="2:30" s="43" customFormat="1" ht="30" customHeight="1" thickBot="1">
      <c r="B37" s="760"/>
      <c r="C37" s="761"/>
      <c r="D37" s="729"/>
      <c r="E37" s="744"/>
      <c r="F37" s="749"/>
      <c r="G37" s="750"/>
      <c r="H37" s="749"/>
      <c r="I37" s="750"/>
      <c r="J37" s="730"/>
      <c r="K37" s="730"/>
      <c r="L37" s="783"/>
      <c r="M37" s="790"/>
      <c r="N37" s="790"/>
      <c r="O37" s="783"/>
      <c r="P37" s="45" t="s">
        <v>8</v>
      </c>
      <c r="Q37" s="347" t="str">
        <f>IF(Q35="","n.d.",IF(Q36="","n.d.",IF(Q36=0,"",Q35/Q36)))</f>
        <v>n.d.</v>
      </c>
      <c r="R37" s="706"/>
      <c r="S37" s="708"/>
      <c r="T37" s="711"/>
      <c r="U37" s="43">
        <f>IF(SUM('Basic Data'!I37:Q37)=0,0,SUM('Basic Data'!I37:Q37))</f>
        <v>0</v>
      </c>
    </row>
    <row r="38" spans="2:30" ht="30" customHeight="1" thickBot="1">
      <c r="B38" s="712">
        <v>7</v>
      </c>
      <c r="C38" s="757"/>
      <c r="D38" s="728"/>
      <c r="E38" s="742" t="s">
        <v>732</v>
      </c>
      <c r="F38" s="747" t="s">
        <v>733</v>
      </c>
      <c r="G38" s="748"/>
      <c r="H38" s="745" t="s">
        <v>734</v>
      </c>
      <c r="I38" s="746"/>
      <c r="J38" s="730" t="s">
        <v>728</v>
      </c>
      <c r="K38" s="730"/>
      <c r="L38" s="781"/>
      <c r="M38" s="775" t="s">
        <v>405</v>
      </c>
      <c r="N38" s="776"/>
      <c r="O38" s="781"/>
      <c r="P38" s="45" t="s">
        <v>701</v>
      </c>
      <c r="Q38" s="56"/>
      <c r="R38" s="704" t="str">
        <f>IF(Q40=Berechnung1!D65,Berechnung1!$F$5,IF(OR(Q40&lt; Berechnung1!E65,Q40&gt; Berechnung1!F65),Berechnung1!$G$5,IF(OR(ROUND(Q40,4)&lt;Berechnung1!J65,ROUND(Q40,4)&gt;Berechnung1!K65),Berechnung1!$D$5,IF(OR(ROUND(Q40,4)&lt;Berechnung1!G65,ROUND(Q40,4)&gt;Berechnung1!H65),Berechnung1!$E$5,Berechnung1!$C$5))))</f>
        <v>Incomplete</v>
      </c>
      <c r="S38" s="707"/>
      <c r="T38" s="709"/>
    </row>
    <row r="39" spans="2:30" ht="30" customHeight="1" thickBot="1">
      <c r="B39" s="758"/>
      <c r="C39" s="759"/>
      <c r="D39" s="728"/>
      <c r="E39" s="743"/>
      <c r="F39" s="747"/>
      <c r="G39" s="748"/>
      <c r="H39" s="747"/>
      <c r="I39" s="748"/>
      <c r="J39" s="730"/>
      <c r="K39" s="730"/>
      <c r="L39" s="782"/>
      <c r="M39" s="777"/>
      <c r="N39" s="778"/>
      <c r="O39" s="782"/>
      <c r="P39" s="45" t="s">
        <v>724</v>
      </c>
      <c r="Q39" s="57"/>
      <c r="R39" s="705"/>
      <c r="S39" s="708"/>
      <c r="T39" s="710"/>
    </row>
    <row r="40" spans="2:30" ht="30" customHeight="1" thickBot="1">
      <c r="B40" s="760"/>
      <c r="C40" s="761"/>
      <c r="D40" s="729"/>
      <c r="E40" s="744"/>
      <c r="F40" s="749"/>
      <c r="G40" s="750"/>
      <c r="H40" s="749"/>
      <c r="I40" s="750"/>
      <c r="J40" s="730"/>
      <c r="K40" s="730"/>
      <c r="L40" s="783"/>
      <c r="M40" s="779"/>
      <c r="N40" s="780"/>
      <c r="O40" s="783"/>
      <c r="P40" s="45" t="s">
        <v>8</v>
      </c>
      <c r="Q40" s="347" t="str">
        <f>IF(Q38="","n.d.",IF(Q39="","n.d.",IF(Q39=0,"",Q38/Q39)))</f>
        <v>n.d.</v>
      </c>
      <c r="R40" s="706"/>
      <c r="S40" s="708"/>
      <c r="T40" s="711"/>
    </row>
    <row r="41" spans="2:30" s="44" customFormat="1" ht="35.1" customHeight="1" thickBot="1">
      <c r="B41" s="712">
        <v>8</v>
      </c>
      <c r="C41" s="757"/>
      <c r="D41" s="772"/>
      <c r="E41" s="742" t="s">
        <v>779</v>
      </c>
      <c r="F41" s="730" t="s">
        <v>735</v>
      </c>
      <c r="G41" s="752"/>
      <c r="H41" s="730" t="s">
        <v>780</v>
      </c>
      <c r="I41" s="752"/>
      <c r="J41" s="754" t="s">
        <v>249</v>
      </c>
      <c r="K41" s="755"/>
      <c r="L41" s="781"/>
      <c r="M41" s="775" t="s">
        <v>155</v>
      </c>
      <c r="N41" s="776"/>
      <c r="O41" s="781"/>
      <c r="P41" s="784" t="s">
        <v>723</v>
      </c>
      <c r="Q41" s="787"/>
      <c r="R41" s="704" t="str">
        <f>IF(Q41="",Berechnung1!$F$5,IF(Q41=Berechnung1!D68,Berechnung1!$F$5,IF(OR(Q41&lt; Berechnung1!E68,Q41&gt; Berechnung1!F68),Berechnung1!$G$5,IF(OR(ROUND(Q41,4)&lt;Berechnung1!J68,ROUND(Q41,4)&gt;Berechnung1!K68),Berechnung1!$D$5,IF(OR(ROUND(Q41,4)&lt;Berechnung1!G68,ROUND(Q41,4)&gt;Berechnung1!H68),Berechnung1!$E$5,Berechnung1!$C$5)))))</f>
        <v>Incomplete</v>
      </c>
      <c r="S41" s="709"/>
      <c r="T41" s="709"/>
    </row>
    <row r="42" spans="2:30" s="43" customFormat="1" ht="35.1" customHeight="1" thickBot="1">
      <c r="B42" s="758"/>
      <c r="C42" s="759"/>
      <c r="D42" s="773"/>
      <c r="E42" s="743"/>
      <c r="F42" s="730"/>
      <c r="G42" s="752"/>
      <c r="H42" s="730"/>
      <c r="I42" s="752"/>
      <c r="J42" s="756"/>
      <c r="K42" s="755"/>
      <c r="L42" s="782"/>
      <c r="M42" s="777"/>
      <c r="N42" s="778"/>
      <c r="O42" s="782"/>
      <c r="P42" s="785"/>
      <c r="Q42" s="788"/>
      <c r="R42" s="705"/>
      <c r="S42" s="708"/>
      <c r="T42" s="710"/>
    </row>
    <row r="43" spans="2:30" s="43" customFormat="1" ht="35.1" customHeight="1" thickBot="1">
      <c r="B43" s="760"/>
      <c r="C43" s="761"/>
      <c r="D43" s="774"/>
      <c r="E43" s="744"/>
      <c r="F43" s="730"/>
      <c r="G43" s="752"/>
      <c r="H43" s="730"/>
      <c r="I43" s="752"/>
      <c r="J43" s="756"/>
      <c r="K43" s="755"/>
      <c r="L43" s="783"/>
      <c r="M43" s="779"/>
      <c r="N43" s="780"/>
      <c r="O43" s="783"/>
      <c r="P43" s="786"/>
      <c r="Q43" s="789"/>
      <c r="R43" s="706"/>
      <c r="S43" s="708"/>
      <c r="T43" s="711"/>
    </row>
    <row r="44" spans="2:30" ht="23.1" customHeight="1" thickBot="1">
      <c r="B44" s="712">
        <v>9</v>
      </c>
      <c r="C44" s="757"/>
      <c r="D44" s="772"/>
      <c r="E44" s="742" t="s">
        <v>1005</v>
      </c>
      <c r="F44" s="730" t="s">
        <v>735</v>
      </c>
      <c r="G44" s="752"/>
      <c r="H44" s="730" t="s">
        <v>781</v>
      </c>
      <c r="I44" s="752"/>
      <c r="J44" s="753" t="s">
        <v>249</v>
      </c>
      <c r="K44" s="752"/>
      <c r="L44" s="781"/>
      <c r="M44" s="775" t="s">
        <v>156</v>
      </c>
      <c r="N44" s="776"/>
      <c r="O44" s="781"/>
      <c r="P44" s="784" t="s">
        <v>723</v>
      </c>
      <c r="Q44" s="787"/>
      <c r="R44" s="704" t="str">
        <f>IF(Q44="",Berechnung1!$F$5,IF(Q44=Berechnung1!D71,Berechnung1!$F$5,IF(OR(Q44&lt; Berechnung1!E71,Q44&gt; Berechnung1!F71),Berechnung1!$G$5,IF(OR(ROUND(Q44,4)&lt;Berechnung1!J71,ROUND(Q44,4)&gt;Berechnung1!K71),Berechnung1!$D$5,IF(OR(ROUND(Q44,4)&lt;Berechnung1!G71,ROUND(Q44,4)&gt;Berechnung1!H71),Berechnung1!$E$5,Berechnung1!$C$5)))))</f>
        <v>Incomplete</v>
      </c>
      <c r="S44" s="709"/>
      <c r="T44" s="709"/>
    </row>
    <row r="45" spans="2:30" ht="23.1" customHeight="1" thickBot="1">
      <c r="B45" s="758"/>
      <c r="C45" s="759"/>
      <c r="D45" s="773"/>
      <c r="E45" s="743"/>
      <c r="F45" s="730"/>
      <c r="G45" s="752"/>
      <c r="H45" s="730"/>
      <c r="I45" s="752"/>
      <c r="J45" s="730"/>
      <c r="K45" s="752"/>
      <c r="L45" s="782"/>
      <c r="M45" s="777"/>
      <c r="N45" s="778"/>
      <c r="O45" s="782"/>
      <c r="P45" s="785"/>
      <c r="Q45" s="788"/>
      <c r="R45" s="705"/>
      <c r="S45" s="708"/>
      <c r="T45" s="710"/>
    </row>
    <row r="46" spans="2:30" ht="23.1" customHeight="1" thickBot="1">
      <c r="B46" s="760"/>
      <c r="C46" s="761"/>
      <c r="D46" s="774"/>
      <c r="E46" s="744"/>
      <c r="F46" s="730"/>
      <c r="G46" s="752"/>
      <c r="H46" s="730"/>
      <c r="I46" s="752"/>
      <c r="J46" s="730"/>
      <c r="K46" s="752"/>
      <c r="L46" s="783"/>
      <c r="M46" s="779"/>
      <c r="N46" s="780"/>
      <c r="O46" s="783"/>
      <c r="P46" s="786"/>
      <c r="Q46" s="789"/>
      <c r="R46" s="706"/>
      <c r="S46" s="708"/>
      <c r="T46" s="711"/>
    </row>
    <row r="47" spans="2:30" s="43" customFormat="1" ht="30" customHeight="1" thickBot="1">
      <c r="B47" s="712">
        <v>10</v>
      </c>
      <c r="C47" s="757"/>
      <c r="D47" s="772"/>
      <c r="E47" s="730" t="s">
        <v>736</v>
      </c>
      <c r="F47" s="730" t="s">
        <v>737</v>
      </c>
      <c r="G47" s="752"/>
      <c r="H47" s="730" t="s">
        <v>802</v>
      </c>
      <c r="I47" s="752"/>
      <c r="J47" s="730" t="s">
        <v>738</v>
      </c>
      <c r="K47" s="752"/>
      <c r="L47" s="781"/>
      <c r="M47" s="790" t="s">
        <v>336</v>
      </c>
      <c r="N47" s="790"/>
      <c r="O47" s="781"/>
      <c r="P47" s="45" t="s">
        <v>701</v>
      </c>
      <c r="Q47" s="56"/>
      <c r="R47" s="704" t="str">
        <f>IF(Q49=Berechnung1!D74,Berechnung1!$F$5,IF(OR(Q49&lt; Berechnung1!E74,Q49&gt; Berechnung1!F74),Berechnung1!$G$5,IF(OR(ROUND(Q49,4)&lt;Berechnung1!J74,ROUND(Q49,4)&gt;Berechnung1!K74),Berechnung1!$D$5,IF(OR(ROUND(Q49,4)&lt;Berechnung1!G74,ROUND(Q49,4)&gt;Berechnung1!H74),Berechnung1!$E$5,Berechnung1!$C$5))))</f>
        <v>Incomplete</v>
      </c>
      <c r="S47" s="709"/>
      <c r="T47" s="709"/>
      <c r="U47" s="422"/>
      <c r="V47" s="423"/>
      <c r="W47" s="423"/>
      <c r="X47" s="423"/>
      <c r="Y47" s="423"/>
      <c r="Z47" s="423"/>
      <c r="AA47" s="423"/>
      <c r="AB47" s="423"/>
      <c r="AC47" s="423"/>
      <c r="AD47" s="423"/>
    </row>
    <row r="48" spans="2:30" s="43" customFormat="1" ht="30" customHeight="1" thickBot="1">
      <c r="B48" s="758"/>
      <c r="C48" s="759"/>
      <c r="D48" s="773"/>
      <c r="E48" s="730"/>
      <c r="F48" s="730"/>
      <c r="G48" s="752"/>
      <c r="H48" s="730"/>
      <c r="I48" s="752"/>
      <c r="J48" s="730"/>
      <c r="K48" s="752"/>
      <c r="L48" s="782"/>
      <c r="M48" s="790"/>
      <c r="N48" s="790"/>
      <c r="O48" s="782"/>
      <c r="P48" s="45" t="s">
        <v>724</v>
      </c>
      <c r="Q48" s="46">
        <f>IF(AND(Q41="",Q44=""),0,SUM(Q41,Q44))</f>
        <v>0</v>
      </c>
      <c r="R48" s="705"/>
      <c r="S48" s="708"/>
      <c r="T48" s="710"/>
      <c r="U48" s="422"/>
      <c r="V48" s="423"/>
      <c r="W48" s="423"/>
      <c r="X48" s="423"/>
      <c r="Y48" s="423"/>
      <c r="Z48" s="423"/>
      <c r="AA48" s="423"/>
      <c r="AB48" s="423"/>
      <c r="AC48" s="423"/>
      <c r="AD48" s="423"/>
    </row>
    <row r="49" spans="2:30" s="43" customFormat="1" ht="30" customHeight="1" thickBot="1">
      <c r="B49" s="760"/>
      <c r="C49" s="761"/>
      <c r="D49" s="774"/>
      <c r="E49" s="730"/>
      <c r="F49" s="730"/>
      <c r="G49" s="752"/>
      <c r="H49" s="730"/>
      <c r="I49" s="752"/>
      <c r="J49" s="730"/>
      <c r="K49" s="752"/>
      <c r="L49" s="783"/>
      <c r="M49" s="790"/>
      <c r="N49" s="790"/>
      <c r="O49" s="783"/>
      <c r="P49" s="45" t="s">
        <v>8</v>
      </c>
      <c r="Q49" s="347" t="str">
        <f>IF(Q47="","n.d.",IF(Q48="","n.d.",IF(Q48=0,"",Q47/Q48)))</f>
        <v>n.d.</v>
      </c>
      <c r="R49" s="706"/>
      <c r="S49" s="708"/>
      <c r="T49" s="711"/>
      <c r="U49" s="422"/>
      <c r="V49" s="423"/>
      <c r="W49" s="423"/>
      <c r="X49" s="423"/>
      <c r="Y49" s="423"/>
      <c r="Z49" s="423"/>
      <c r="AA49" s="423"/>
      <c r="AB49" s="423"/>
      <c r="AC49" s="423"/>
      <c r="AD49" s="423"/>
    </row>
    <row r="50" spans="2:30" s="43" customFormat="1" ht="30" customHeight="1" thickBot="1">
      <c r="B50" s="712">
        <v>11</v>
      </c>
      <c r="C50" s="757"/>
      <c r="D50" s="772"/>
      <c r="E50" s="742" t="s">
        <v>1006</v>
      </c>
      <c r="F50" s="745" t="s">
        <v>739</v>
      </c>
      <c r="G50" s="746"/>
      <c r="H50" s="745" t="s">
        <v>803</v>
      </c>
      <c r="I50" s="746"/>
      <c r="J50" s="745" t="s">
        <v>806</v>
      </c>
      <c r="K50" s="746"/>
      <c r="L50" s="781"/>
      <c r="M50" s="775" t="s">
        <v>336</v>
      </c>
      <c r="N50" s="776"/>
      <c r="O50" s="781"/>
      <c r="P50" s="45" t="s">
        <v>701</v>
      </c>
      <c r="Q50" s="398"/>
      <c r="R50" s="704" t="str">
        <f>IF(Q52=Berechnung1!D77,Berechnung1!$F$5,IF(OR(Q52&lt; Berechnung1!E77,Q52&gt; Berechnung1!F77),Berechnung1!$G$5,IF(OR(ROUND(Q52,4)&lt;Berechnung1!J77,ROUND(Q52,4)&gt;Berechnung1!K77),Berechnung1!$D$5,IF(OR(ROUND(Q52,4)&lt;Berechnung1!G77,ROUND(Q52,4)&gt;Berechnung1!H77),Berechnung1!$E$5,Berechnung1!$C$5))))</f>
        <v>Incomplete</v>
      </c>
      <c r="S50" s="707"/>
      <c r="T50" s="707"/>
      <c r="U50" s="422"/>
      <c r="V50" s="423"/>
      <c r="W50" s="423"/>
      <c r="X50" s="423"/>
      <c r="Y50" s="423"/>
      <c r="Z50" s="423"/>
      <c r="AA50" s="423"/>
      <c r="AB50" s="423"/>
      <c r="AC50" s="423"/>
      <c r="AD50" s="423"/>
    </row>
    <row r="51" spans="2:30" s="43" customFormat="1" ht="30" customHeight="1" thickBot="1">
      <c r="B51" s="758"/>
      <c r="C51" s="759"/>
      <c r="D51" s="773"/>
      <c r="E51" s="743"/>
      <c r="F51" s="747"/>
      <c r="G51" s="748"/>
      <c r="H51" s="747"/>
      <c r="I51" s="748"/>
      <c r="J51" s="747"/>
      <c r="K51" s="748"/>
      <c r="L51" s="782"/>
      <c r="M51" s="777"/>
      <c r="N51" s="778"/>
      <c r="O51" s="782"/>
      <c r="P51" s="45" t="s">
        <v>724</v>
      </c>
      <c r="Q51" s="395"/>
      <c r="R51" s="705"/>
      <c r="S51" s="708"/>
      <c r="T51" s="710"/>
      <c r="U51" s="422"/>
      <c r="V51" s="423"/>
      <c r="W51" s="423"/>
      <c r="X51" s="423"/>
      <c r="Y51" s="423"/>
      <c r="Z51" s="423"/>
      <c r="AA51" s="423"/>
      <c r="AB51" s="423"/>
      <c r="AC51" s="423"/>
      <c r="AD51" s="423"/>
    </row>
    <row r="52" spans="2:30" s="43" customFormat="1" ht="30" customHeight="1" thickBot="1">
      <c r="B52" s="760"/>
      <c r="C52" s="761"/>
      <c r="D52" s="774"/>
      <c r="E52" s="744"/>
      <c r="F52" s="749"/>
      <c r="G52" s="750"/>
      <c r="H52" s="749"/>
      <c r="I52" s="750"/>
      <c r="J52" s="749"/>
      <c r="K52" s="750"/>
      <c r="L52" s="783"/>
      <c r="M52" s="779"/>
      <c r="N52" s="780"/>
      <c r="O52" s="783"/>
      <c r="P52" s="45" t="s">
        <v>8</v>
      </c>
      <c r="Q52" s="347" t="str">
        <f>IF(Q50="","n.d.",IF(Q51="","n.d.",IF(Q51=0,"",Q50/Q51)))</f>
        <v>n.d.</v>
      </c>
      <c r="R52" s="706"/>
      <c r="S52" s="708"/>
      <c r="T52" s="711"/>
      <c r="U52" s="422"/>
      <c r="V52" s="423"/>
      <c r="W52" s="423"/>
      <c r="X52" s="423"/>
      <c r="Y52" s="423"/>
      <c r="Z52" s="423"/>
      <c r="AA52" s="423"/>
      <c r="AB52" s="423"/>
      <c r="AC52" s="423"/>
      <c r="AD52" s="423"/>
    </row>
    <row r="53" spans="2:30" ht="30" customHeight="1" thickBot="1">
      <c r="B53" s="712">
        <v>12</v>
      </c>
      <c r="C53" s="757"/>
      <c r="D53" s="772"/>
      <c r="E53" s="742" t="s">
        <v>742</v>
      </c>
      <c r="F53" s="730" t="s">
        <v>740</v>
      </c>
      <c r="G53" s="752"/>
      <c r="H53" s="730" t="s">
        <v>804</v>
      </c>
      <c r="I53" s="752"/>
      <c r="J53" s="756" t="s">
        <v>741</v>
      </c>
      <c r="K53" s="755"/>
      <c r="L53" s="781"/>
      <c r="M53" s="775" t="s">
        <v>336</v>
      </c>
      <c r="N53" s="776"/>
      <c r="O53" s="781"/>
      <c r="P53" s="45" t="s">
        <v>701</v>
      </c>
      <c r="Q53" s="56"/>
      <c r="R53" s="704" t="str">
        <f>IF(Q55=Berechnung1!D80,Berechnung1!$F$5,IF(OR(Q55&lt; Berechnung1!E80,Q55&gt; Berechnung1!F80),Berechnung1!$G$5,IF(OR(ROUND(Q55,4)&lt;Berechnung1!J80,ROUND(Q55,4)&gt;Berechnung1!K80),Berechnung1!$D$5,IF(OR(ROUND(Q55,4)&lt;Berechnung1!G80,ROUND(Q55,4)&gt;Berechnung1!H80),Berechnung1!$E$5,Berechnung1!$C$5))))</f>
        <v>Incomplete</v>
      </c>
      <c r="S53" s="709"/>
      <c r="T53" s="709"/>
    </row>
    <row r="54" spans="2:30" ht="30" customHeight="1" thickBot="1">
      <c r="B54" s="758"/>
      <c r="C54" s="759"/>
      <c r="D54" s="773"/>
      <c r="E54" s="743"/>
      <c r="F54" s="730"/>
      <c r="G54" s="752"/>
      <c r="H54" s="730"/>
      <c r="I54" s="752"/>
      <c r="J54" s="756"/>
      <c r="K54" s="755"/>
      <c r="L54" s="782"/>
      <c r="M54" s="777"/>
      <c r="N54" s="778"/>
      <c r="O54" s="782"/>
      <c r="P54" s="45" t="s">
        <v>724</v>
      </c>
      <c r="Q54" s="46">
        <f>IF(AND(Q41="",Q44=""),0,SUM(Q41,Q44))</f>
        <v>0</v>
      </c>
      <c r="R54" s="705"/>
      <c r="S54" s="708"/>
      <c r="T54" s="710"/>
    </row>
    <row r="55" spans="2:30" ht="30" customHeight="1" thickBot="1">
      <c r="B55" s="760"/>
      <c r="C55" s="761"/>
      <c r="D55" s="774"/>
      <c r="E55" s="744"/>
      <c r="F55" s="730"/>
      <c r="G55" s="752"/>
      <c r="H55" s="730"/>
      <c r="I55" s="752"/>
      <c r="J55" s="756"/>
      <c r="K55" s="755"/>
      <c r="L55" s="783"/>
      <c r="M55" s="779"/>
      <c r="N55" s="780"/>
      <c r="O55" s="783"/>
      <c r="P55" s="45" t="s">
        <v>8</v>
      </c>
      <c r="Q55" s="347" t="str">
        <f>IF(Q53="","n.d.",IF(Q54="","n.d.",IF(Q54=0,"",Q53/Q54)))</f>
        <v>n.d.</v>
      </c>
      <c r="R55" s="706"/>
      <c r="S55" s="708"/>
      <c r="T55" s="711"/>
    </row>
    <row r="56" spans="2:30" ht="30" customHeight="1" thickBot="1">
      <c r="B56" s="712" t="s">
        <v>391</v>
      </c>
      <c r="C56" s="715" t="s">
        <v>789</v>
      </c>
      <c r="D56" s="728" t="s">
        <v>766</v>
      </c>
      <c r="E56" s="742" t="s">
        <v>743</v>
      </c>
      <c r="F56" s="744" t="s">
        <v>744</v>
      </c>
      <c r="G56" s="751"/>
      <c r="H56" s="744" t="s">
        <v>745</v>
      </c>
      <c r="I56" s="751"/>
      <c r="J56" s="744" t="s">
        <v>746</v>
      </c>
      <c r="K56" s="751"/>
      <c r="L56" s="699"/>
      <c r="M56" s="701" t="s">
        <v>138</v>
      </c>
      <c r="N56" s="702"/>
      <c r="O56" s="699"/>
      <c r="P56" s="391" t="s">
        <v>701</v>
      </c>
      <c r="Q56" s="394"/>
      <c r="R56" s="704" t="str">
        <f>IF(Q58=Berechnung1!D83,Berechnung1!$F$5,IF(OR(Q58&lt; Berechnung1!E83,Q58&gt; Berechnung1!F83),Berechnung1!$G$5,IF(OR(ROUND(Q58,4)&lt;Berechnung1!J83,ROUND(Q58,4)&gt;Berechnung1!K83),Berechnung1!$D$5,IF(OR(ROUND(Q58,4)&lt;Berechnung1!G83,ROUND(Q58,4)&gt;Berechnung1!H83),Berechnung1!$E$5,Berechnung1!$C$5))))</f>
        <v>Incomplete</v>
      </c>
      <c r="S56" s="707"/>
      <c r="T56" s="709"/>
    </row>
    <row r="57" spans="2:30" ht="30" customHeight="1" thickBot="1">
      <c r="B57" s="713"/>
      <c r="C57" s="716"/>
      <c r="D57" s="728"/>
      <c r="E57" s="743"/>
      <c r="F57" s="730"/>
      <c r="G57" s="733"/>
      <c r="H57" s="730"/>
      <c r="I57" s="733"/>
      <c r="J57" s="730"/>
      <c r="K57" s="733"/>
      <c r="L57" s="699"/>
      <c r="M57" s="703"/>
      <c r="N57" s="703"/>
      <c r="O57" s="699"/>
      <c r="P57" s="391" t="s">
        <v>724</v>
      </c>
      <c r="Q57" s="395"/>
      <c r="R57" s="705"/>
      <c r="S57" s="708"/>
      <c r="T57" s="710"/>
    </row>
    <row r="58" spans="2:30" ht="30" customHeight="1" thickBot="1">
      <c r="B58" s="713"/>
      <c r="C58" s="717"/>
      <c r="D58" s="729"/>
      <c r="E58" s="744"/>
      <c r="F58" s="730"/>
      <c r="G58" s="733"/>
      <c r="H58" s="730"/>
      <c r="I58" s="733"/>
      <c r="J58" s="730"/>
      <c r="K58" s="733"/>
      <c r="L58" s="700"/>
      <c r="M58" s="703"/>
      <c r="N58" s="703"/>
      <c r="O58" s="700"/>
      <c r="P58" s="391" t="s">
        <v>8</v>
      </c>
      <c r="Q58" s="392" t="str">
        <f>IF(Q56="","n.d.",IF(Q57=0,"n.d.",IF(Q57=0,"",Q56/Q57)))</f>
        <v>n.d.</v>
      </c>
      <c r="R58" s="706"/>
      <c r="S58" s="708"/>
      <c r="T58" s="711"/>
    </row>
    <row r="59" spans="2:30" ht="30" customHeight="1" thickBot="1">
      <c r="B59" s="713"/>
      <c r="C59" s="718" t="s">
        <v>790</v>
      </c>
      <c r="D59" s="728"/>
      <c r="E59" s="744" t="s">
        <v>999</v>
      </c>
      <c r="F59" s="744" t="s">
        <v>1000</v>
      </c>
      <c r="G59" s="751"/>
      <c r="H59" s="744" t="s">
        <v>1001</v>
      </c>
      <c r="I59" s="751"/>
      <c r="J59" s="744" t="s">
        <v>1002</v>
      </c>
      <c r="K59" s="751"/>
      <c r="L59" s="699"/>
      <c r="M59" s="701" t="s">
        <v>138</v>
      </c>
      <c r="N59" s="702"/>
      <c r="O59" s="699"/>
      <c r="P59" s="391" t="s">
        <v>701</v>
      </c>
      <c r="Q59" s="394"/>
      <c r="R59" s="704" t="str">
        <f>IF(Q61=Berechnung1!D86,Berechnung1!$F$5,IF(OR(Q61&lt; Berechnung1!E86,Q61&gt; Berechnung1!F86),Berechnung1!$G$5,IF(OR(ROUND(Q61,4)&lt;Berechnung1!J86,ROUND(Q61,4)&gt;Berechnung1!K86),Berechnung1!$D$5,IF(OR(ROUND(Q61,4)&lt;Berechnung1!G86,ROUND(Q61,4)&gt;Berechnung1!H86),Berechnung1!$E$5,Berechnung1!$C$5))))</f>
        <v>Incomplete</v>
      </c>
      <c r="S59" s="707"/>
      <c r="T59" s="709"/>
    </row>
    <row r="60" spans="2:30" ht="30" customHeight="1" thickBot="1">
      <c r="B60" s="713"/>
      <c r="C60" s="719"/>
      <c r="D60" s="728"/>
      <c r="E60" s="730"/>
      <c r="F60" s="730"/>
      <c r="G60" s="733"/>
      <c r="H60" s="730"/>
      <c r="I60" s="733"/>
      <c r="J60" s="730"/>
      <c r="K60" s="733"/>
      <c r="L60" s="699"/>
      <c r="M60" s="703"/>
      <c r="N60" s="703"/>
      <c r="O60" s="699"/>
      <c r="P60" s="391" t="s">
        <v>724</v>
      </c>
      <c r="Q60" s="395"/>
      <c r="R60" s="705"/>
      <c r="S60" s="708"/>
      <c r="T60" s="710"/>
    </row>
    <row r="61" spans="2:30" ht="30" customHeight="1" thickBot="1">
      <c r="B61" s="714"/>
      <c r="C61" s="720"/>
      <c r="D61" s="729"/>
      <c r="E61" s="730"/>
      <c r="F61" s="730"/>
      <c r="G61" s="733"/>
      <c r="H61" s="730"/>
      <c r="I61" s="733"/>
      <c r="J61" s="730"/>
      <c r="K61" s="733"/>
      <c r="L61" s="700"/>
      <c r="M61" s="703"/>
      <c r="N61" s="703"/>
      <c r="O61" s="700"/>
      <c r="P61" s="391" t="s">
        <v>8</v>
      </c>
      <c r="Q61" s="392" t="str">
        <f>IF(Q59="","n.d.",IF(Q60=0,"n.d.",IF(Q60=0,"",Q59/Q60)))</f>
        <v>n.d.</v>
      </c>
      <c r="R61" s="706"/>
      <c r="S61" s="708"/>
      <c r="T61" s="711"/>
    </row>
    <row r="62" spans="2:30" ht="30" customHeight="1" thickBot="1">
      <c r="B62" s="721">
        <v>14</v>
      </c>
      <c r="C62" s="734"/>
      <c r="D62" s="728" t="s">
        <v>840</v>
      </c>
      <c r="E62" s="742" t="s">
        <v>747</v>
      </c>
      <c r="F62" s="745" t="s">
        <v>772</v>
      </c>
      <c r="G62" s="746"/>
      <c r="H62" s="745" t="s">
        <v>748</v>
      </c>
      <c r="I62" s="746"/>
      <c r="J62" s="745" t="s">
        <v>749</v>
      </c>
      <c r="K62" s="746"/>
      <c r="L62" s="762" t="s">
        <v>774</v>
      </c>
      <c r="M62" s="764" t="s">
        <v>722</v>
      </c>
      <c r="N62" s="765"/>
      <c r="O62" s="762"/>
      <c r="P62" s="391" t="s">
        <v>701</v>
      </c>
      <c r="Q62" s="394"/>
      <c r="R62" s="704" t="str">
        <f>IF(Q64=Berechnung1!D89,Berechnung1!$F$5,IF(OR(Q64&lt; Berechnung1!E89,Q64&gt; Berechnung1!F89),Berechnung1!$G$5,IF(OR(ROUND(Q64,4)&lt;Berechnung1!J89,ROUND(Q64,4)&gt;Berechnung1!K89),Berechnung1!$D$5,IF(OR(ROUND(Q64,4)&lt;Berechnung1!G89,ROUND(Q64,4)&gt;Berechnung1!H89),Berechnung1!$E$5,Berechnung1!$C$5))))</f>
        <v>Incomplete</v>
      </c>
      <c r="S62" s="707"/>
      <c r="T62" s="709"/>
    </row>
    <row r="63" spans="2:30" ht="30" customHeight="1" thickBot="1">
      <c r="B63" s="735"/>
      <c r="C63" s="736"/>
      <c r="D63" s="728"/>
      <c r="E63" s="743"/>
      <c r="F63" s="747"/>
      <c r="G63" s="748"/>
      <c r="H63" s="747"/>
      <c r="I63" s="748"/>
      <c r="J63" s="747"/>
      <c r="K63" s="748"/>
      <c r="L63" s="763"/>
      <c r="M63" s="766"/>
      <c r="N63" s="767"/>
      <c r="O63" s="763"/>
      <c r="P63" s="391" t="s">
        <v>724</v>
      </c>
      <c r="Q63" s="395"/>
      <c r="R63" s="705"/>
      <c r="S63" s="708"/>
      <c r="T63" s="710"/>
    </row>
    <row r="64" spans="2:30" ht="30" customHeight="1" thickBot="1">
      <c r="B64" s="737"/>
      <c r="C64" s="738"/>
      <c r="D64" s="729"/>
      <c r="E64" s="744"/>
      <c r="F64" s="749"/>
      <c r="G64" s="750"/>
      <c r="H64" s="749"/>
      <c r="I64" s="750"/>
      <c r="J64" s="749"/>
      <c r="K64" s="750"/>
      <c r="L64" s="702"/>
      <c r="M64" s="768"/>
      <c r="N64" s="769"/>
      <c r="O64" s="702"/>
      <c r="P64" s="391" t="s">
        <v>8</v>
      </c>
      <c r="Q64" s="392" t="str">
        <f>IF(Q62="","n.d.",IF(Q63="","n.d.",IF(Q63=0,"",Q62/Q63)))</f>
        <v>n.d.</v>
      </c>
      <c r="R64" s="706"/>
      <c r="S64" s="708"/>
      <c r="T64" s="711"/>
    </row>
    <row r="65" spans="2:21" ht="30" customHeight="1" thickBot="1">
      <c r="B65" s="721">
        <v>15</v>
      </c>
      <c r="C65" s="734"/>
      <c r="D65" s="728" t="s">
        <v>840</v>
      </c>
      <c r="E65" s="742" t="s">
        <v>750</v>
      </c>
      <c r="F65" s="745" t="s">
        <v>773</v>
      </c>
      <c r="G65" s="746"/>
      <c r="H65" s="745" t="s">
        <v>751</v>
      </c>
      <c r="I65" s="746"/>
      <c r="J65" s="745" t="s">
        <v>752</v>
      </c>
      <c r="K65" s="746"/>
      <c r="L65" s="762" t="s">
        <v>774</v>
      </c>
      <c r="M65" s="764" t="s">
        <v>722</v>
      </c>
      <c r="N65" s="765"/>
      <c r="O65" s="762"/>
      <c r="P65" s="391" t="s">
        <v>701</v>
      </c>
      <c r="Q65" s="394"/>
      <c r="R65" s="704" t="str">
        <f>IF(Q67=Berechnung1!D92,Berechnung1!$F$5,IF(OR(Q67&lt; Berechnung1!E92,Q67&gt; Berechnung1!F92),Berechnung1!$G$5,IF(OR(ROUND(Q67,4)&lt;Berechnung1!J92,ROUND(Q67,4)&gt;Berechnung1!K92),Berechnung1!$D$5,IF(OR(ROUND(Q67,4)&lt;Berechnung1!G92,ROUND(Q67,4)&gt;Berechnung1!H92),Berechnung1!$E$5,Berechnung1!$C$5))))</f>
        <v>Incomplete</v>
      </c>
      <c r="S65" s="707"/>
      <c r="T65" s="709"/>
    </row>
    <row r="66" spans="2:21" ht="30" customHeight="1" thickBot="1">
      <c r="B66" s="735"/>
      <c r="C66" s="736"/>
      <c r="D66" s="728"/>
      <c r="E66" s="743"/>
      <c r="F66" s="747"/>
      <c r="G66" s="748"/>
      <c r="H66" s="747"/>
      <c r="I66" s="748"/>
      <c r="J66" s="747"/>
      <c r="K66" s="748"/>
      <c r="L66" s="763"/>
      <c r="M66" s="766"/>
      <c r="N66" s="767"/>
      <c r="O66" s="763"/>
      <c r="P66" s="391" t="s">
        <v>724</v>
      </c>
      <c r="Q66" s="395"/>
      <c r="R66" s="705"/>
      <c r="S66" s="708"/>
      <c r="T66" s="710"/>
    </row>
    <row r="67" spans="2:21" ht="30" customHeight="1" thickBot="1">
      <c r="B67" s="737"/>
      <c r="C67" s="738"/>
      <c r="D67" s="729"/>
      <c r="E67" s="744"/>
      <c r="F67" s="749"/>
      <c r="G67" s="750"/>
      <c r="H67" s="749"/>
      <c r="I67" s="750"/>
      <c r="J67" s="749"/>
      <c r="K67" s="750"/>
      <c r="L67" s="702"/>
      <c r="M67" s="768"/>
      <c r="N67" s="769"/>
      <c r="O67" s="702"/>
      <c r="P67" s="391" t="s">
        <v>8</v>
      </c>
      <c r="Q67" s="392" t="str">
        <f>IF(Q65="","n.d.",IF(Q66="","n.d.",IF(Q66=0,"",Q65/Q66)))</f>
        <v>n.d.</v>
      </c>
      <c r="R67" s="706"/>
      <c r="S67" s="708"/>
      <c r="T67" s="711"/>
    </row>
    <row r="68" spans="2:21" ht="30" customHeight="1" thickBot="1">
      <c r="B68" s="721">
        <v>16</v>
      </c>
      <c r="C68" s="734"/>
      <c r="D68" s="739"/>
      <c r="E68" s="730" t="s">
        <v>753</v>
      </c>
      <c r="F68" s="730" t="s">
        <v>754</v>
      </c>
      <c r="G68" s="731"/>
      <c r="H68" s="730" t="s">
        <v>755</v>
      </c>
      <c r="I68" s="733"/>
      <c r="J68" s="730" t="s">
        <v>756</v>
      </c>
      <c r="K68" s="731"/>
      <c r="L68" s="762" t="s">
        <v>774</v>
      </c>
      <c r="M68" s="764" t="s">
        <v>722</v>
      </c>
      <c r="N68" s="765"/>
      <c r="O68" s="762"/>
      <c r="P68" s="391" t="s">
        <v>701</v>
      </c>
      <c r="Q68" s="394"/>
      <c r="R68" s="704" t="str">
        <f>IF(Q70=Berechnung1!D95,Berechnung1!$F$5,IF(OR(Q70&lt; Berechnung1!E95,Q70&gt; Berechnung1!F95),Berechnung1!$G$5,IF(OR(ROUND(Q70,4)&lt;Berechnung1!J95,ROUND(Q70,4)&gt;Berechnung1!K95),Berechnung1!$D$5,IF(OR(ROUND(Q70,4)&lt;Berechnung1!G95,ROUND(Q70,4)&gt;Berechnung1!H95),Berechnung1!$E$5,Berechnung1!$C$5))))</f>
        <v>Incomplete</v>
      </c>
      <c r="S68" s="707"/>
      <c r="T68" s="709"/>
    </row>
    <row r="69" spans="2:21" ht="30" customHeight="1" thickBot="1">
      <c r="B69" s="735"/>
      <c r="C69" s="736"/>
      <c r="D69" s="740"/>
      <c r="E69" s="732"/>
      <c r="F69" s="732"/>
      <c r="G69" s="731"/>
      <c r="H69" s="730"/>
      <c r="I69" s="733"/>
      <c r="J69" s="732"/>
      <c r="K69" s="731"/>
      <c r="L69" s="763"/>
      <c r="M69" s="766"/>
      <c r="N69" s="767"/>
      <c r="O69" s="763"/>
      <c r="P69" s="391" t="s">
        <v>724</v>
      </c>
      <c r="Q69" s="485">
        <f>U69</f>
        <v>0</v>
      </c>
      <c r="R69" s="705"/>
      <c r="S69" s="708"/>
      <c r="T69" s="710"/>
      <c r="U69" s="458">
        <f>IF(SUM('Basic Data'!I37:O37)=0,0,SUM('Basic Data'!I37:O37))</f>
        <v>0</v>
      </c>
    </row>
    <row r="70" spans="2:21" ht="30" customHeight="1" thickBot="1">
      <c r="B70" s="737"/>
      <c r="C70" s="738"/>
      <c r="D70" s="741"/>
      <c r="E70" s="732"/>
      <c r="F70" s="732"/>
      <c r="G70" s="731"/>
      <c r="H70" s="730"/>
      <c r="I70" s="733"/>
      <c r="J70" s="732"/>
      <c r="K70" s="731"/>
      <c r="L70" s="702"/>
      <c r="M70" s="768"/>
      <c r="N70" s="769"/>
      <c r="O70" s="702"/>
      <c r="P70" s="391" t="s">
        <v>8</v>
      </c>
      <c r="Q70" s="392" t="str">
        <f>IF(Q68="","n.d.",IF(Q69="","n.d.",IF(Q69=0,"",Q68/Q69)))</f>
        <v>n.d.</v>
      </c>
      <c r="R70" s="706"/>
      <c r="S70" s="708"/>
      <c r="T70" s="711"/>
    </row>
    <row r="71" spans="2:21" ht="30" customHeight="1" thickBot="1">
      <c r="B71" s="721">
        <v>17</v>
      </c>
      <c r="C71" s="722"/>
      <c r="D71" s="727" t="s">
        <v>766</v>
      </c>
      <c r="E71" s="730" t="s">
        <v>757</v>
      </c>
      <c r="F71" s="730" t="s">
        <v>758</v>
      </c>
      <c r="G71" s="731"/>
      <c r="H71" s="730" t="s">
        <v>759</v>
      </c>
      <c r="I71" s="733"/>
      <c r="J71" s="730" t="s">
        <v>760</v>
      </c>
      <c r="K71" s="731"/>
      <c r="L71" s="762"/>
      <c r="M71" s="764" t="s">
        <v>405</v>
      </c>
      <c r="N71" s="765"/>
      <c r="O71" s="762"/>
      <c r="P71" s="391" t="s">
        <v>701</v>
      </c>
      <c r="Q71" s="394"/>
      <c r="R71" s="704" t="str">
        <f>IF(Q73=Berechnung1!D98,Berechnung1!$F$5,IF(OR(Q73&lt; Berechnung1!E98,Q73&gt; Berechnung1!F98),Berechnung1!$G$5,IF(OR(ROUND(Q73,4)&lt;Berechnung1!J98,ROUND(Q73,4)&gt;Berechnung1!K98),Berechnung1!$D$5,IF(OR(ROUND(Q73,4)&lt;Berechnung1!G98,ROUND(Q73,4)&gt;Berechnung1!H98),Berechnung1!$E$5,Berechnung1!$C$5))))</f>
        <v>Incomplete</v>
      </c>
      <c r="S71" s="707"/>
      <c r="T71" s="709"/>
    </row>
    <row r="72" spans="2:21" ht="30" customHeight="1" thickBot="1">
      <c r="B72" s="723"/>
      <c r="C72" s="724"/>
      <c r="D72" s="728"/>
      <c r="E72" s="730"/>
      <c r="F72" s="732"/>
      <c r="G72" s="731"/>
      <c r="H72" s="730"/>
      <c r="I72" s="733"/>
      <c r="J72" s="732"/>
      <c r="K72" s="731"/>
      <c r="L72" s="763"/>
      <c r="M72" s="766"/>
      <c r="N72" s="767"/>
      <c r="O72" s="763"/>
      <c r="P72" s="391" t="s">
        <v>724</v>
      </c>
      <c r="Q72" s="485">
        <f>U72</f>
        <v>0</v>
      </c>
      <c r="R72" s="705"/>
      <c r="S72" s="708"/>
      <c r="T72" s="710"/>
      <c r="U72" s="458">
        <f>'Basic Data'!M37+'Basic Data'!O37+'Basic Data'!M34+'Basic Data'!O34</f>
        <v>0</v>
      </c>
    </row>
    <row r="73" spans="2:21" ht="30" customHeight="1" thickBot="1">
      <c r="B73" s="725"/>
      <c r="C73" s="726"/>
      <c r="D73" s="729"/>
      <c r="E73" s="730"/>
      <c r="F73" s="732"/>
      <c r="G73" s="731"/>
      <c r="H73" s="730"/>
      <c r="I73" s="733"/>
      <c r="J73" s="732"/>
      <c r="K73" s="731"/>
      <c r="L73" s="702"/>
      <c r="M73" s="768"/>
      <c r="N73" s="769"/>
      <c r="O73" s="702"/>
      <c r="P73" s="391" t="s">
        <v>8</v>
      </c>
      <c r="Q73" s="392" t="str">
        <f>IF(Q71="","n.d.",IF(Q72="","n.d.",IF(Q72=0,"",Q71/Q72)))</f>
        <v>n.d.</v>
      </c>
      <c r="R73" s="706"/>
      <c r="S73" s="708"/>
      <c r="T73" s="711"/>
    </row>
    <row r="74" spans="2:21" ht="7.5" customHeight="1">
      <c r="B74" s="491"/>
      <c r="C74" s="491"/>
      <c r="D74" s="492"/>
      <c r="E74" s="493"/>
      <c r="F74" s="494"/>
      <c r="G74" s="495"/>
      <c r="H74" s="493"/>
      <c r="I74" s="496"/>
      <c r="J74" s="494"/>
      <c r="K74" s="495"/>
      <c r="L74" s="497"/>
      <c r="M74" s="497"/>
      <c r="N74" s="497"/>
      <c r="O74" s="497"/>
      <c r="P74" s="433"/>
      <c r="Q74" s="498"/>
      <c r="R74" s="499"/>
      <c r="S74" s="599"/>
      <c r="T74" s="600"/>
    </row>
    <row r="75" spans="2:21" ht="14.25" customHeight="1" thickBot="1">
      <c r="B75" s="500" t="s">
        <v>691</v>
      </c>
      <c r="C75"/>
      <c r="D75"/>
      <c r="E75"/>
      <c r="F75"/>
      <c r="G75"/>
      <c r="H75"/>
      <c r="I75" s="496"/>
      <c r="J75" s="494"/>
      <c r="K75" s="495"/>
      <c r="L75" s="497"/>
      <c r="M75" s="497"/>
      <c r="N75" s="497"/>
      <c r="O75" s="497"/>
      <c r="P75" s="433"/>
      <c r="Q75" s="498"/>
      <c r="R75" s="499"/>
      <c r="S75" s="599"/>
      <c r="T75" s="600"/>
    </row>
    <row r="76" spans="2:21" ht="14.25" customHeight="1" thickBot="1">
      <c r="B76"/>
      <c r="C76" s="1"/>
      <c r="D76" s="828" t="s">
        <v>786</v>
      </c>
      <c r="E76" s="829"/>
      <c r="F76" s="501" t="s">
        <v>778</v>
      </c>
      <c r="G76" s="502" t="str">
        <f>CONCATENATE(TEXT(Berechnung1!C9,"0,00%")," (",Berechnung1!C6,")")</f>
        <v>0,00% (0)</v>
      </c>
      <c r="H76" s="832" t="str">
        <f>CONCATENATE(TEXT(Berechnung1!D10,"0,00%")," (",Berechnung1!D7,")")</f>
        <v>0,00% (0)</v>
      </c>
      <c r="I76" s="833" t="s">
        <v>697</v>
      </c>
      <c r="J76" s="494"/>
      <c r="K76" s="495"/>
      <c r="Q76" s="1"/>
      <c r="R76" s="499"/>
      <c r="S76" s="599"/>
      <c r="T76" s="600"/>
    </row>
    <row r="77" spans="2:21" ht="14.25" customHeight="1" thickBot="1">
      <c r="B77"/>
      <c r="C77" s="1"/>
      <c r="D77" s="830"/>
      <c r="E77" s="831"/>
      <c r="F77" s="503" t="s">
        <v>782</v>
      </c>
      <c r="G77" s="504" t="str">
        <f>CONCATENATE(TEXT(Berechnung1!K9,"0,00%")," (",Berechnung1!K6,")")</f>
        <v>0,00% (0)</v>
      </c>
      <c r="H77" s="832"/>
      <c r="I77" s="834"/>
      <c r="J77" s="494"/>
      <c r="K77" s="495"/>
      <c r="Q77" s="1"/>
      <c r="R77" s="499"/>
      <c r="S77" s="599"/>
      <c r="T77" s="600"/>
    </row>
    <row r="78" spans="2:21" ht="20.25" customHeight="1" thickBot="1">
      <c r="B78"/>
      <c r="C78" s="1"/>
      <c r="D78" s="835" t="s">
        <v>783</v>
      </c>
      <c r="E78" s="836"/>
      <c r="F78" s="836"/>
      <c r="G78" s="837"/>
      <c r="H78" s="505" t="str">
        <f>CONCATENATE(TEXT(Berechnung1!E10,"0,00%")," (",Berechnung1!E7,")")</f>
        <v>0,00% (0)</v>
      </c>
      <c r="I78" s="506" t="str">
        <f>CONCATENATE(TEXT(Berechnung1!E11,"0,00%")," (",Berechnung1!E8,")")</f>
        <v>0,00% (0)</v>
      </c>
      <c r="J78" s="494"/>
      <c r="K78" s="495"/>
      <c r="Q78" s="1"/>
      <c r="R78" s="499"/>
      <c r="S78" s="599"/>
      <c r="T78" s="600"/>
    </row>
    <row r="79" spans="2:21" ht="14.25" customHeight="1" thickBot="1">
      <c r="B79"/>
      <c r="C79" s="1"/>
      <c r="D79" s="838" t="s">
        <v>787</v>
      </c>
      <c r="E79" s="839"/>
      <c r="F79" s="507" t="s">
        <v>695</v>
      </c>
      <c r="G79" s="508" t="str">
        <f>CONCATENATE(TEXT(Berechnung1!G9,"0,00%")," (",Berechnung1!G6,")")</f>
        <v>0,00% (0)</v>
      </c>
      <c r="H79" s="832" t="str">
        <f>CONCATENATE(TEXT(Berechnung1!G10,"0,00%")," (",Berechnung1!G8,")")</f>
        <v>100,00% (22)</v>
      </c>
      <c r="I79" s="832"/>
      <c r="J79" s="494"/>
      <c r="K79" s="495"/>
      <c r="Q79" s="1"/>
      <c r="R79" s="499"/>
      <c r="S79" s="599"/>
      <c r="T79" s="600"/>
    </row>
    <row r="80" spans="2:21" ht="14.25" customHeight="1" thickBot="1">
      <c r="B80"/>
      <c r="C80" s="1"/>
      <c r="D80" s="840"/>
      <c r="E80" s="841"/>
      <c r="F80" s="509" t="s">
        <v>696</v>
      </c>
      <c r="G80" s="510" t="str">
        <f>CONCATENATE(TEXT(Berechnung1!F9,"0,00%")," (",Berechnung1!F6,")")</f>
        <v>100,00% (22)</v>
      </c>
      <c r="H80" s="832"/>
      <c r="I80" s="832"/>
      <c r="J80" s="494"/>
      <c r="K80" s="495"/>
      <c r="Q80" s="1"/>
      <c r="R80" s="499"/>
      <c r="S80" s="599"/>
      <c r="T80" s="600"/>
    </row>
    <row r="81" spans="2:18" ht="7.5" customHeight="1">
      <c r="B81" s="220"/>
      <c r="C81" s="220"/>
      <c r="D81" s="220"/>
      <c r="E81" s="220"/>
      <c r="F81" s="220"/>
      <c r="G81" s="220"/>
      <c r="H81" s="220"/>
      <c r="I81" s="220"/>
      <c r="J81" s="220"/>
      <c r="K81" s="220"/>
      <c r="L81" s="220"/>
      <c r="M81" s="220"/>
      <c r="N81" s="220"/>
      <c r="O81" s="220"/>
      <c r="P81" s="220"/>
      <c r="Q81" s="220"/>
      <c r="R81" s="220"/>
    </row>
    <row r="82" spans="2:18" ht="33" customHeight="1">
      <c r="B82" s="770" t="s">
        <v>784</v>
      </c>
      <c r="C82" s="770"/>
      <c r="D82" s="770"/>
      <c r="E82" s="770"/>
      <c r="F82" s="770"/>
      <c r="G82" s="770"/>
      <c r="H82" s="770"/>
      <c r="I82" s="770"/>
      <c r="J82" s="770"/>
      <c r="K82" s="770"/>
      <c r="L82" s="770"/>
      <c r="M82" s="770"/>
      <c r="N82" s="770"/>
      <c r="O82" s="770"/>
      <c r="P82" s="770"/>
      <c r="Q82" s="770"/>
      <c r="R82" s="770"/>
    </row>
    <row r="83" spans="2:18" ht="109.5" customHeight="1">
      <c r="B83" s="770" t="s">
        <v>761</v>
      </c>
      <c r="C83" s="771"/>
      <c r="D83" s="771"/>
      <c r="E83" s="771"/>
      <c r="F83" s="771"/>
      <c r="G83" s="771"/>
      <c r="H83" s="771"/>
      <c r="I83" s="771"/>
      <c r="J83" s="771"/>
      <c r="K83" s="771"/>
      <c r="L83" s="771"/>
      <c r="M83" s="771"/>
      <c r="N83" s="771"/>
      <c r="O83" s="771"/>
      <c r="P83" s="771"/>
      <c r="Q83" s="771"/>
      <c r="R83" s="771"/>
    </row>
    <row r="84" spans="2:18">
      <c r="B84" s="490" t="s">
        <v>776</v>
      </c>
    </row>
    <row r="85" spans="2:18" s="479" customFormat="1">
      <c r="B85" s="489" t="s">
        <v>777</v>
      </c>
      <c r="C85" s="480"/>
      <c r="Q85" s="478"/>
    </row>
    <row r="86" spans="2:18" s="479" customFormat="1">
      <c r="B86" s="512" t="s">
        <v>801</v>
      </c>
      <c r="C86" s="480"/>
      <c r="Q86" s="478"/>
    </row>
  </sheetData>
  <sheetProtection algorithmName="SHA-512" hashValue="wA0fuYLpPb6jAFNSR0kgXgtrBjvg3BwsQBmgS8phhFzNjEyHrZ0QYVVbac3yTfVvCA78c2BvijwEyH6mFRNGAw==" saltValue="7Rhpy5cAQEQI2RqOVZDbJg==" spinCount="100000" sheet="1" objects="1" scenarios="1" selectLockedCells="1"/>
  <dataConsolidate/>
  <customSheetViews>
    <customSheetView guid="{DAA0C1F4-4D8F-4BD8-91F9-40281B589772}" showGridLines="0" topLeftCell="A7">
      <selection activeCell="K19" sqref="K19"/>
      <pageMargins left="3.937007874015748E-2" right="3.937007874015748E-2" top="0.27559055118110237" bottom="0.27559055118110237" header="0.11811023622047245" footer="0.11811023622047245"/>
      <pageSetup paperSize="9" orientation="landscape" r:id="rId1"/>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customSheetView>
  </customSheetViews>
  <mergeCells count="289">
    <mergeCell ref="R23:R25"/>
    <mergeCell ref="S23:S25"/>
    <mergeCell ref="T23:T25"/>
    <mergeCell ref="B20:B25"/>
    <mergeCell ref="C20:C22"/>
    <mergeCell ref="C23:C25"/>
    <mergeCell ref="D20:D25"/>
    <mergeCell ref="E20:E25"/>
    <mergeCell ref="F20:G25"/>
    <mergeCell ref="H20:I25"/>
    <mergeCell ref="J23:K25"/>
    <mergeCell ref="L23:L25"/>
    <mergeCell ref="M23:N25"/>
    <mergeCell ref="O23:O25"/>
    <mergeCell ref="S20:S22"/>
    <mergeCell ref="T20:T22"/>
    <mergeCell ref="R20:R22"/>
    <mergeCell ref="D78:G78"/>
    <mergeCell ref="D79:E80"/>
    <mergeCell ref="H79:I80"/>
    <mergeCell ref="P17:P19"/>
    <mergeCell ref="Q17:Q19"/>
    <mergeCell ref="R17:R19"/>
    <mergeCell ref="M41:N43"/>
    <mergeCell ref="O41:O43"/>
    <mergeCell ref="O38:O40"/>
    <mergeCell ref="L44:L46"/>
    <mergeCell ref="L41:L43"/>
    <mergeCell ref="D38:D40"/>
    <mergeCell ref="D41:D43"/>
    <mergeCell ref="D29:D31"/>
    <mergeCell ref="D44:D46"/>
    <mergeCell ref="L35:L37"/>
    <mergeCell ref="L38:L40"/>
    <mergeCell ref="L32:L34"/>
    <mergeCell ref="H32:I34"/>
    <mergeCell ref="M35:N37"/>
    <mergeCell ref="F38:G40"/>
    <mergeCell ref="M56:N58"/>
    <mergeCell ref="M29:N31"/>
    <mergeCell ref="L29:L31"/>
    <mergeCell ref="P8:P10"/>
    <mergeCell ref="B8:C10"/>
    <mergeCell ref="P11:P13"/>
    <mergeCell ref="O14:O16"/>
    <mergeCell ref="O11:O13"/>
    <mergeCell ref="M20:N22"/>
    <mergeCell ref="D76:E77"/>
    <mergeCell ref="H76:H77"/>
    <mergeCell ref="I76:I77"/>
    <mergeCell ref="B26:C28"/>
    <mergeCell ref="B44:C46"/>
    <mergeCell ref="B50:C52"/>
    <mergeCell ref="M32:N34"/>
    <mergeCell ref="O32:O34"/>
    <mergeCell ref="O29:O31"/>
    <mergeCell ref="M38:N40"/>
    <mergeCell ref="O35:O37"/>
    <mergeCell ref="M26:N28"/>
    <mergeCell ref="O26:O28"/>
    <mergeCell ref="B53:C55"/>
    <mergeCell ref="B47:C49"/>
    <mergeCell ref="B29:C31"/>
    <mergeCell ref="B41:C43"/>
    <mergeCell ref="B32:C34"/>
    <mergeCell ref="S17:S19"/>
    <mergeCell ref="T17:T19"/>
    <mergeCell ref="B17:C19"/>
    <mergeCell ref="D17:D19"/>
    <mergeCell ref="E17:E19"/>
    <mergeCell ref="F17:G19"/>
    <mergeCell ref="H17:I19"/>
    <mergeCell ref="J17:K19"/>
    <mergeCell ref="L17:L19"/>
    <mergeCell ref="M17:N19"/>
    <mergeCell ref="O17:O19"/>
    <mergeCell ref="M6:N7"/>
    <mergeCell ref="J6:K7"/>
    <mergeCell ref="E6:E7"/>
    <mergeCell ref="F6:G7"/>
    <mergeCell ref="B6:C7"/>
    <mergeCell ref="D6:D7"/>
    <mergeCell ref="O20:O22"/>
    <mergeCell ref="L11:L13"/>
    <mergeCell ref="M14:N16"/>
    <mergeCell ref="L20:L22"/>
    <mergeCell ref="M11:N13"/>
    <mergeCell ref="J11:K13"/>
    <mergeCell ref="J14:K16"/>
    <mergeCell ref="L6:L7"/>
    <mergeCell ref="E11:E13"/>
    <mergeCell ref="E14:E16"/>
    <mergeCell ref="H8:I16"/>
    <mergeCell ref="E8:E10"/>
    <mergeCell ref="F8:G16"/>
    <mergeCell ref="J20:K22"/>
    <mergeCell ref="B11:C13"/>
    <mergeCell ref="D8:D16"/>
    <mergeCell ref="B14:C16"/>
    <mergeCell ref="G4:O4"/>
    <mergeCell ref="T14:T16"/>
    <mergeCell ref="R11:R13"/>
    <mergeCell ref="R8:R10"/>
    <mergeCell ref="Q8:Q10"/>
    <mergeCell ref="Q14:Q16"/>
    <mergeCell ref="T11:T13"/>
    <mergeCell ref="S11:S13"/>
    <mergeCell ref="R14:R16"/>
    <mergeCell ref="S14:S16"/>
    <mergeCell ref="S6:T6"/>
    <mergeCell ref="S8:S10"/>
    <mergeCell ref="T8:T10"/>
    <mergeCell ref="P14:P16"/>
    <mergeCell ref="Q11:Q13"/>
    <mergeCell ref="R6:R7"/>
    <mergeCell ref="O6:O7"/>
    <mergeCell ref="L14:L16"/>
    <mergeCell ref="O8:O10"/>
    <mergeCell ref="M8:N10"/>
    <mergeCell ref="J8:K10"/>
    <mergeCell ref="L8:L10"/>
    <mergeCell ref="P6:Q7"/>
    <mergeCell ref="H6:I7"/>
    <mergeCell ref="Q44:Q46"/>
    <mergeCell ref="R53:R55"/>
    <mergeCell ref="R41:R43"/>
    <mergeCell ref="T53:T55"/>
    <mergeCell ref="S53:S55"/>
    <mergeCell ref="S62:S64"/>
    <mergeCell ref="T50:T52"/>
    <mergeCell ref="T56:T58"/>
    <mergeCell ref="T26:T28"/>
    <mergeCell ref="R26:R28"/>
    <mergeCell ref="T32:T34"/>
    <mergeCell ref="R32:R34"/>
    <mergeCell ref="S32:S34"/>
    <mergeCell ref="S29:S31"/>
    <mergeCell ref="S26:S28"/>
    <mergeCell ref="T38:T40"/>
    <mergeCell ref="T35:T37"/>
    <mergeCell ref="R35:R37"/>
    <mergeCell ref="T29:T31"/>
    <mergeCell ref="R38:R40"/>
    <mergeCell ref="R29:R31"/>
    <mergeCell ref="S38:S40"/>
    <mergeCell ref="S35:S37"/>
    <mergeCell ref="M62:N64"/>
    <mergeCell ref="T44:T46"/>
    <mergeCell ref="T47:T49"/>
    <mergeCell ref="S44:S46"/>
    <mergeCell ref="P41:P43"/>
    <mergeCell ref="R50:R52"/>
    <mergeCell ref="S50:S52"/>
    <mergeCell ref="P44:P46"/>
    <mergeCell ref="S41:S43"/>
    <mergeCell ref="Q41:Q43"/>
    <mergeCell ref="S56:S58"/>
    <mergeCell ref="M44:N46"/>
    <mergeCell ref="O53:O55"/>
    <mergeCell ref="O50:O52"/>
    <mergeCell ref="O47:O49"/>
    <mergeCell ref="O44:O46"/>
    <mergeCell ref="M47:N49"/>
    <mergeCell ref="M50:N52"/>
    <mergeCell ref="R47:R49"/>
    <mergeCell ref="S47:S49"/>
    <mergeCell ref="T62:T64"/>
    <mergeCell ref="R62:R64"/>
    <mergeCell ref="T41:T43"/>
    <mergeCell ref="R44:R46"/>
    <mergeCell ref="L26:L28"/>
    <mergeCell ref="D26:D28"/>
    <mergeCell ref="D32:D34"/>
    <mergeCell ref="J32:K34"/>
    <mergeCell ref="H35:I37"/>
    <mergeCell ref="F35:G37"/>
    <mergeCell ref="J35:K37"/>
    <mergeCell ref="D35:D37"/>
    <mergeCell ref="E35:E37"/>
    <mergeCell ref="H26:I28"/>
    <mergeCell ref="J26:K28"/>
    <mergeCell ref="F26:G28"/>
    <mergeCell ref="E26:E28"/>
    <mergeCell ref="F29:G31"/>
    <mergeCell ref="J29:K31"/>
    <mergeCell ref="H29:I31"/>
    <mergeCell ref="E29:E31"/>
    <mergeCell ref="F32:G34"/>
    <mergeCell ref="E32:E34"/>
    <mergeCell ref="B83:R83"/>
    <mergeCell ref="B82:R82"/>
    <mergeCell ref="D47:D49"/>
    <mergeCell ref="D53:D55"/>
    <mergeCell ref="M53:N55"/>
    <mergeCell ref="L47:L49"/>
    <mergeCell ref="L56:L58"/>
    <mergeCell ref="O62:O64"/>
    <mergeCell ref="O56:O58"/>
    <mergeCell ref="L50:L52"/>
    <mergeCell ref="L53:L55"/>
    <mergeCell ref="D50:D52"/>
    <mergeCell ref="R56:R58"/>
    <mergeCell ref="H53:I55"/>
    <mergeCell ref="R65:R67"/>
    <mergeCell ref="R68:R70"/>
    <mergeCell ref="F53:G55"/>
    <mergeCell ref="E53:E55"/>
    <mergeCell ref="J53:K55"/>
    <mergeCell ref="D56:D58"/>
    <mergeCell ref="E56:E58"/>
    <mergeCell ref="J56:K58"/>
    <mergeCell ref="H50:I52"/>
    <mergeCell ref="L62:L64"/>
    <mergeCell ref="S65:S67"/>
    <mergeCell ref="T65:T67"/>
    <mergeCell ref="L65:L67"/>
    <mergeCell ref="M65:N67"/>
    <mergeCell ref="O65:O67"/>
    <mergeCell ref="S68:S70"/>
    <mergeCell ref="T68:T70"/>
    <mergeCell ref="L71:L73"/>
    <mergeCell ref="M71:N73"/>
    <mergeCell ref="O71:O73"/>
    <mergeCell ref="R71:R73"/>
    <mergeCell ref="S71:S73"/>
    <mergeCell ref="T71:T73"/>
    <mergeCell ref="L68:L70"/>
    <mergeCell ref="M68:N70"/>
    <mergeCell ref="O68:O70"/>
    <mergeCell ref="J41:K43"/>
    <mergeCell ref="B62:C64"/>
    <mergeCell ref="D62:D64"/>
    <mergeCell ref="E62:E64"/>
    <mergeCell ref="F62:G64"/>
    <mergeCell ref="H62:I64"/>
    <mergeCell ref="J62:K64"/>
    <mergeCell ref="B35:C37"/>
    <mergeCell ref="B38:C40"/>
    <mergeCell ref="H38:I40"/>
    <mergeCell ref="J38:K40"/>
    <mergeCell ref="E38:E40"/>
    <mergeCell ref="E41:E43"/>
    <mergeCell ref="H41:I43"/>
    <mergeCell ref="F41:G43"/>
    <mergeCell ref="J59:K61"/>
    <mergeCell ref="B65:C67"/>
    <mergeCell ref="D65:D67"/>
    <mergeCell ref="E65:E67"/>
    <mergeCell ref="F65:G67"/>
    <mergeCell ref="H65:I67"/>
    <mergeCell ref="J65:K67"/>
    <mergeCell ref="F56:G58"/>
    <mergeCell ref="H56:I58"/>
    <mergeCell ref="F44:G46"/>
    <mergeCell ref="H44:I46"/>
    <mergeCell ref="E44:E46"/>
    <mergeCell ref="E47:E49"/>
    <mergeCell ref="F47:G49"/>
    <mergeCell ref="H47:I49"/>
    <mergeCell ref="J47:K49"/>
    <mergeCell ref="E50:E52"/>
    <mergeCell ref="F50:G52"/>
    <mergeCell ref="J50:K52"/>
    <mergeCell ref="J44:K46"/>
    <mergeCell ref="D59:D61"/>
    <mergeCell ref="E59:E61"/>
    <mergeCell ref="F59:G61"/>
    <mergeCell ref="H59:I61"/>
    <mergeCell ref="B71:C73"/>
    <mergeCell ref="D71:D73"/>
    <mergeCell ref="E71:E73"/>
    <mergeCell ref="F71:G73"/>
    <mergeCell ref="H71:I73"/>
    <mergeCell ref="J71:K73"/>
    <mergeCell ref="B68:C70"/>
    <mergeCell ref="D68:D70"/>
    <mergeCell ref="E68:E70"/>
    <mergeCell ref="F68:G70"/>
    <mergeCell ref="H68:I70"/>
    <mergeCell ref="J68:K70"/>
    <mergeCell ref="L59:L61"/>
    <mergeCell ref="M59:N61"/>
    <mergeCell ref="O59:O61"/>
    <mergeCell ref="R59:R61"/>
    <mergeCell ref="S59:S61"/>
    <mergeCell ref="T59:T61"/>
    <mergeCell ref="B56:B61"/>
    <mergeCell ref="C56:C58"/>
    <mergeCell ref="C59:C61"/>
  </mergeCells>
  <phoneticPr fontId="41" type="noConversion"/>
  <conditionalFormatting sqref="Q20 Q26 Q29 Q32 Q38:Q39 Q47 Q53 Q56:Q57 Q68 Q71">
    <cfRule type="containsBlanks" dxfId="113" priority="831">
      <formula>LEN(TRIM(Q20))=0</formula>
    </cfRule>
  </conditionalFormatting>
  <conditionalFormatting sqref="Q23">
    <cfRule type="containsBlanks" dxfId="112" priority="4">
      <formula>LEN(TRIM(Q23))=0</formula>
    </cfRule>
  </conditionalFormatting>
  <conditionalFormatting sqref="Q36">
    <cfRule type="containsBlanks" dxfId="111" priority="97">
      <formula>LEN(TRIM(Q36))=0</formula>
    </cfRule>
  </conditionalFormatting>
  <conditionalFormatting sqref="Q41">
    <cfRule type="containsBlanks" dxfId="110" priority="100">
      <formula>LEN(TRIM(Q41))=0</formula>
    </cfRule>
  </conditionalFormatting>
  <conditionalFormatting sqref="Q44">
    <cfRule type="containsBlanks" dxfId="109" priority="99">
      <formula>LEN(TRIM(Q44))=0</formula>
    </cfRule>
  </conditionalFormatting>
  <conditionalFormatting sqref="Q50:Q51">
    <cfRule type="containsBlanks" dxfId="108" priority="98">
      <formula>LEN(TRIM(Q50))=0</formula>
    </cfRule>
  </conditionalFormatting>
  <conditionalFormatting sqref="Q59:Q60">
    <cfRule type="containsBlanks" dxfId="107" priority="1">
      <formula>LEN(TRIM(Q59))=0</formula>
    </cfRule>
  </conditionalFormatting>
  <conditionalFormatting sqref="Q62:Q63 Q65:Q66">
    <cfRule type="containsBlanks" dxfId="106" priority="101">
      <formula>LEN(TRIM(Q62))=0</formula>
    </cfRule>
  </conditionalFormatting>
  <conditionalFormatting sqref="R8:R17 R20:R73">
    <cfRule type="cellIs" dxfId="105" priority="2" stopIfTrue="1" operator="equal">
      <formula>"Optional - OK"</formula>
    </cfRule>
    <cfRule type="expression" dxfId="104" priority="3356" stopIfTrue="1">
      <formula>OR(R8=$F$79,R8=$F$80)</formula>
    </cfRule>
    <cfRule type="cellIs" dxfId="103" priority="3357" stopIfTrue="1" operator="equal">
      <formula>"OK (Plausibility unclear)"</formula>
    </cfRule>
    <cfRule type="cellIs" dxfId="102" priority="3358" stopIfTrue="1" operator="equal">
      <formula>"OK"</formula>
    </cfRule>
  </conditionalFormatting>
  <conditionalFormatting sqref="R8:R73">
    <cfRule type="cellIs" dxfId="101" priority="3" stopIfTrue="1" operator="equal">
      <formula>"optional - Target value not met"</formula>
    </cfRule>
    <cfRule type="cellIs" dxfId="100" priority="330" stopIfTrue="1" operator="equal">
      <formula>"Target value not met"</formula>
    </cfRule>
  </conditionalFormatting>
  <conditionalFormatting sqref="R17:R19">
    <cfRule type="cellIs" dxfId="99" priority="6" operator="equal">
      <formula>"Exception (Plausibility unclear)"</formula>
    </cfRule>
  </conditionalFormatting>
  <conditionalFormatting sqref="R62:R73">
    <cfRule type="cellIs" dxfId="98" priority="3363" stopIfTrue="1" operator="equal">
      <formula>"Exception (Plausibility unclear)"</formula>
    </cfRule>
  </conditionalFormatting>
  <conditionalFormatting sqref="R62:R80">
    <cfRule type="cellIs" dxfId="97" priority="10" stopIfTrue="1" operator="equal">
      <formula>"OK"</formula>
    </cfRule>
    <cfRule type="cellIs" dxfId="96" priority="12" stopIfTrue="1" operator="equal">
      <formula>"OK (Plausibility unclear)"</formula>
    </cfRule>
  </conditionalFormatting>
  <conditionalFormatting sqref="S8:S17 S20:S62 S65 S68 S71">
    <cfRule type="notContainsBlanks" dxfId="95" priority="93">
      <formula>LEN(TRIM(S8))&gt;0</formula>
    </cfRule>
    <cfRule type="expression" dxfId="94" priority="94">
      <formula>OR($R8="Incomplete",$R8="Target value not met",$R8="OK (Plausibility unclear)",$R8="Exception (Plausibility unclear)",$R8="optional - Incomplete",$R8="optional - Target value not met",$R8="optional - OK (Plausibility unclear)", $R8="optional - I.O. OK (Plausibility unclear)",$R8="optional - Exception OK (Plausibility unclear")</formula>
    </cfRule>
  </conditionalFormatting>
  <dataValidations count="26">
    <dataValidation type="whole" allowBlank="1" showInputMessage="1" showErrorMessage="1" errorTitle="Input data error" error="1. Sheet „Basic data“ has to be filled out completely._x000a_2. Numerator has to be a positive whole number._x000a_3. Numerator cannot be greater than denominator.  " sqref="Q53 Q47" xr:uid="{00000000-0002-0000-0400-000000000000}">
      <formula1>0</formula1>
      <formula2>IF(Q48="",5000,Q48)</formula2>
    </dataValidation>
    <dataValidation type="whole" showInputMessage="1" showErrorMessage="1" errorTitle="Input data error" error="1. Numerator has to be a positive whole number._x000a_2. Numerator cannot be greater than denominator." sqref="Q50 Q56 Q38 Q20" xr:uid="{00000000-0002-0000-0400-000001000000}">
      <formula1>0</formula1>
      <formula2>IF(Q21="",5000,Q21)</formula2>
    </dataValidation>
    <dataValidation operator="equal" showInputMessage="1" showErrorMessage="1" sqref="Q33" xr:uid="{00000000-0002-0000-0400-000002000000}"/>
    <dataValidation errorStyle="information" allowBlank="1" showInputMessage="1" showErrorMessage="1" errorTitle="Kennzahl" promptTitle="Kennzahl" sqref="D6 B6" xr:uid="{00000000-0002-0000-0400-000003000000}"/>
    <dataValidation type="custom" operator="equal" showInputMessage="1" showErrorMessage="1" errorTitle="Input data error" error="1. Denominator has to be a positive whole number._x000a_2. Denominator cannot be smaller than numerator." sqref="Q39" xr:uid="{00000000-0002-0000-0400-000004000000}">
      <formula1>IF(ISNUMBER(Q39),IF(Q39&gt;0,IF(AND(Q39&gt;=Q38,Q39&lt;5001),Q39,FALSE),FALSE),FALSE)</formula1>
    </dataValidation>
    <dataValidation showInputMessage="1" showErrorMessage="1" sqref="Q8:Q10 Q14:Q17" xr:uid="{00000000-0002-0000-0400-000005000000}"/>
    <dataValidation operator="equal" showInputMessage="1" showErrorMessage="1" errorTitle="Eingabefehler" error="1. Nenner muss eine positive ganze Zahl sein._x000a_2. Nenner kann nicht kleiner als Zähler sein." sqref="Q21" xr:uid="{00000000-0002-0000-0400-000006000000}"/>
    <dataValidation showInputMessage="1" showErrorMessage="1" errorTitle="Eingabefehler" error="1. Nenner muss eine positive ganze Zahl sein. _x000a_2. Nenner kann nicht kleiner als Zähler sein._x000a_3. Nenner muss kleiner sein als Anzahl Primärfälle." sqref="Q27" xr:uid="{00000000-0002-0000-0400-000007000000}"/>
    <dataValidation type="whole" showInputMessage="1" showErrorMessage="1" errorTitle="Input data error" error="1. Sheet „Basic data“ has to be filled out completely._x000a_2. Numerator has to be a positive whole number." sqref="Q35" xr:uid="{00000000-0002-0000-0400-000008000000}">
      <formula1>0</formula1>
      <formula2>5000</formula2>
    </dataValidation>
    <dataValidation type="whole" showInputMessage="1" showErrorMessage="1" errorTitle="Input data error" error="1. Only positive whole numbers._x000a_2. Maximal value 10000." sqref="Q41:Q46" xr:uid="{00000000-0002-0000-0400-000009000000}">
      <formula1>0</formula1>
      <formula2>10000</formula2>
    </dataValidation>
    <dataValidation type="textLength" allowBlank="1" showInputMessage="1" showErrorMessage="1" errorTitle="Characters" error="Minimum 30 characters and maximum 500 characters." sqref="S20:T80 T8:T17 S11:S17" xr:uid="{00000000-0002-0000-0400-00000A000000}">
      <formula1>30</formula1>
      <formula2>500</formula2>
    </dataValidation>
    <dataValidation showInputMessage="1" showErrorMessage="1" errorTitle="Eingabefehler" sqref="Q11:Q13" xr:uid="{00000000-0002-0000-0400-00000B000000}"/>
    <dataValidation type="whole" showInputMessage="1" showErrorMessage="1" errorTitle="Eingabefehler" error="1. Tabellenblatt Basisdaten muss vollständig ausgefüllt sein._x000a_2. Nenner muss eine positive ganze Zahl sein. _x000a_3. Nenner kann nicht kleiner als Zähler sein._x000a_4. Nenner kann nicht größer als die Anzahl der Primärfälle sein." sqref="Q72 Q69" xr:uid="{00000000-0002-0000-0400-00000C000000}">
      <formula1>$Q$62</formula1>
      <formula2>Q26</formula2>
    </dataValidation>
    <dataValidation type="custom" showInputMessage="1" showErrorMessage="1" errorTitle="Input data error" error="1. Sheet „Basic data“ has to be filled out completely._x000a_2. Denominator has to be a positive whole number._x000a_3. Denominator cannot be smaller than numerator._x000a_4. Denominator cannot be greater than number of primary cases." sqref="Q57" xr:uid="{00000000-0002-0000-0400-00000D000000}">
      <formula1>IF(ISNUMBER(Q57),IF(Q57&gt;0,IF(AND(Q57&gt;=Q56,Q57&lt;=Q11),Q57,FALSE),FALSE),FALSE)</formula1>
    </dataValidation>
    <dataValidation type="whole" showInputMessage="1" showErrorMessage="1" errorTitle="Input data error" error="1. Sheet „Basic data“ has to be filled out completely._x000a_2. Numerator has to be a positive whole number._x000a_3. Numerator cannot be greater than denominator." sqref="Q68 Q62" xr:uid="{00000000-0002-0000-0400-00000E000000}">
      <formula1>0</formula1>
      <formula2>IF(Q63="",5000,Q63)</formula2>
    </dataValidation>
    <dataValidation type="whole" showInputMessage="1" showErrorMessage="1" errorTitle="Input data error" error="1. Sheet „Basic data“ has to be filled out completely._x000a_2. Numerator has to be a positive whole number._x000a_3. Numerator cannot be greater than denominator.  " sqref="Q32 Q29 Q65" xr:uid="{00000000-0002-0000-0400-00000F000000}">
      <formula1>0</formula1>
      <formula2>IF(Q30="",5000,Q30)</formula2>
    </dataValidation>
    <dataValidation type="custom" showInputMessage="1" showErrorMessage="1" errorTitle="Input data error" error="1.Denominator has to be a positive whole number_x000a_2.Denominator cannot be smaller than numerator_x000a_3.Denominator cannot be smaller than Indicator 7." sqref="Q51" xr:uid="{00000000-0002-0000-0400-000010000000}">
      <formula1>IF(ISNUMBER(Q51),IF(Q51&gt;0,IF(AND(Q51&gt;=Q50,Q51&gt;=Q39),Q51,FALSE),FALSE),FALSE)</formula1>
    </dataValidation>
    <dataValidation type="whole" showInputMessage="1" showErrorMessage="1" errorTitle="Input data error" error="1.Denominator has to be a positive whole number_x000a_2.Denominator can’t be smaller than numerator_x000a_3.Denominator can’t be &lt; the sum of I37:O37 from Basic data._x000a_4.Denominator can’t be &gt; the sum of I37:Q37 from Basic data." sqref="Q36" xr:uid="{00000000-0002-0000-0400-000011000000}">
      <formula1>U36</formula1>
      <formula2>U37</formula2>
    </dataValidation>
    <dataValidation type="whole" showInputMessage="1" showErrorMessage="1" errorTitle="Input data error" error="1. Sheet „Basic data“ has to be filled out completely._x000a_2. Numerator has to be a positive whole number._x000a_3. Numerator cannot be greater than denominator. " sqref="Q26" xr:uid="{00000000-0002-0000-0400-000012000000}">
      <formula1>0</formula1>
      <formula2>IF(Q27="",5000,Q27)</formula2>
    </dataValidation>
    <dataValidation type="whole" showInputMessage="1" showErrorMessage="1" errorTitle="Input data error" error="1. Sheet „Basic data“ has to be filled out completely._x000a_1. Numerator has to be a positive whole number._x000a_2. Numerator cannot be greater than denominator." sqref="Q71" xr:uid="{00000000-0002-0000-0400-000013000000}">
      <formula1>0</formula1>
      <formula2>IF(Q72="",5000,Q72)</formula2>
    </dataValidation>
    <dataValidation type="custom" showInputMessage="1" showErrorMessage="1" errorTitle="Input data error" error="1.Denominator has to be a positive whole number_x000a_2.Denominator cannot be smaller than numerator_x000a_3.Denominator cannot be greater than number of primary cases." sqref="Q63" xr:uid="{00000000-0002-0000-0400-000014000000}">
      <formula1>IF(ISNUMBER(Q63),IF(Q63&gt;0,IF(AND(Q63&gt;=Q62,Q63&lt;=Q11),Q63,FALSE),FALSE),FALSE)</formula1>
    </dataValidation>
    <dataValidation type="custom" showInputMessage="1" showErrorMessage="1" errorTitle="Input data error" error="1. Sheet „Basic data“ has to be filled out completely._x000a_2.Denominator has to be a positive whole number_x000a_3.Denominator cannot be smaller than numerator_x000a_4.Denominator cannot be greater than number of primary cases." sqref="Q66" xr:uid="{00000000-0002-0000-0400-000015000000}">
      <formula1>IF(ISNUMBER(Q66),IF(Q66&gt;0,IF(AND(Q66&gt;=Q65,Q66&lt;=Q11),Q66,FALSE),FALSE),FALSE)</formula1>
    </dataValidation>
    <dataValidation type="whole" allowBlank="1" showInputMessage="1" showErrorMessage="1" errorTitle="Input data error" error="1. Numerator has to be a positive whole number._x000a_2. Numerator cannot be greater than denominator." sqref="Q23" xr:uid="{76A1372F-5F2E-43AC-B1F0-B53C5012007F}">
      <formula1>0</formula1>
      <formula2>IF(Q24="",5000,Q24)</formula2>
    </dataValidation>
    <dataValidation type="textLength" allowBlank="1" showInputMessage="1" showErrorMessage="1" errorTitle="Characters" error="Minimum 30 characters and maximum 500 characters." promptTitle="Remark" prompt="If the value in the data quality box is not “OK”, the Indicator must be justified.                                 " sqref="S8:S10" xr:uid="{A2F05ED8-C113-4B3E-943A-B0DBE5863ACF}">
      <formula1>30</formula1>
      <formula2>500</formula2>
    </dataValidation>
    <dataValidation type="custom" showInputMessage="1" showErrorMessage="1" errorTitle="Input data error" error="1. Denominator must be a positive whole number and it cannot be smaller than the numerator._x000a_2. Denominator cannot be larger than the number of primary cases._x000a_3. Denominator IN 13b cannot be larger than denominator IN 13a." sqref="Q60" xr:uid="{F5080A5E-F401-44B2-A290-6D90E79A1E5B}">
      <formula1>IF(ISNUMBER(Q60),IF(Q60&gt;0,IF(AND(Q60&gt;=Q59,Q60&lt;=Q57),Q60,FALSE),FALSE),FALSE)</formula1>
    </dataValidation>
    <dataValidation type="whole" allowBlank="1" showInputMessage="1" showErrorMessage="1" errorTitle="Input data error" error="1. The basic data spreadsheet must be completed in full._x000a_2. The numerator must be a positive integer._x000a_3. The numerator cannot be greater than the denominator." sqref="Q59" xr:uid="{CBD7161F-3748-4015-91F3-9953E64DE803}">
      <formula1>0</formula1>
      <formula2>IF(Q60="",5000,Q60)</formula2>
    </dataValidation>
  </dataValidations>
  <pageMargins left="0.39370078740157483" right="3.937007874015748E-2" top="0.59055118110236227" bottom="0.39370078740157483" header="0.11811023622047245" footer="0.11811023622047245"/>
  <pageSetup paperSize="9" scale="90" orientation="landscape" r:id="rId2"/>
  <headerFooter>
    <oddFooter>&amp;L&amp;"Arial,Regular"&amp;7&amp;F&amp;C&amp;"Arial,Regular"&amp;7© DKG  All rights reserved&amp;R&amp;"Arial,Regular"&amp;7&amp;P</oddFooter>
    <firstHeader>&amp;C&amp;F&amp;RUnabhängiges Zertifizierungsinstitut
der Deutschen Krebsgesellschaft
Gartenstraße 24, D-89231 Neu-Ulm
Tel. +49  (0)7 31 / 70 51 16 - 0
Fax  +49  (0)7 31 / 70 51 16 - 16
www.onkozert.de, info@onkozert.d</firstHeader>
  </headerFooter>
  <rowBreaks count="4" manualBreakCount="4">
    <brk id="25" max="17" man="1"/>
    <brk id="40" max="17" man="1"/>
    <brk id="55" max="17" man="1"/>
    <brk id="70" max="17" man="1"/>
  </rowBreaks>
  <ignoredErrors>
    <ignoredError sqref="D8" twoDigitTextYear="1"/>
    <ignoredError sqref="B30:C31 C29 B33:C34 C32 B36:C37 C35 B39:C40 C38 B42:C43 C41 B45:C46 C44 B48:C49 C47 B54:C55 C53 B27:C28 C26" numberStoredAsText="1"/>
  </ignoredErrors>
  <drawing r:id="rId3"/>
  <legacyDrawing r:id="rId4"/>
  <legacyDrawingHF r:id="rId5"/>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12"/>
  <dimension ref="A3:O98"/>
  <sheetViews>
    <sheetView showGridLines="0" zoomScale="90" zoomScaleNormal="90" workbookViewId="0">
      <selection activeCell="B9" sqref="B9"/>
    </sheetView>
  </sheetViews>
  <sheetFormatPr defaultColWidth="11.42578125" defaultRowHeight="15"/>
  <cols>
    <col min="1" max="1" width="9.140625" customWidth="1"/>
    <col min="2" max="2" width="14.85546875" customWidth="1"/>
    <col min="3" max="3" width="25.5703125" customWidth="1"/>
    <col min="4" max="4" width="20.42578125" customWidth="1"/>
    <col min="5" max="5" width="21.85546875" customWidth="1"/>
    <col min="6" max="6" width="15.42578125" customWidth="1"/>
    <col min="7" max="7" width="23.28515625" customWidth="1"/>
    <col min="8" max="8" width="22.42578125" customWidth="1"/>
    <col min="9" max="9" width="20.28515625" customWidth="1"/>
    <col min="10" max="10" width="14.5703125" customWidth="1"/>
    <col min="11" max="11" width="15.42578125" customWidth="1"/>
    <col min="12" max="12" width="16.28515625" customWidth="1"/>
  </cols>
  <sheetData>
    <row r="3" spans="1:15">
      <c r="C3" s="25"/>
    </row>
    <row r="4" spans="1:15" s="1" customFormat="1">
      <c r="C4" s="203"/>
      <c r="D4" s="185" t="s">
        <v>85</v>
      </c>
      <c r="E4" s="8"/>
      <c r="F4" s="8"/>
      <c r="G4" s="8"/>
      <c r="H4" s="8"/>
      <c r="J4"/>
      <c r="M4" s="19"/>
      <c r="N4" s="19"/>
      <c r="O4" s="19"/>
    </row>
    <row r="5" spans="1:15" s="1" customFormat="1" ht="26.25" customHeight="1">
      <c r="A5" s="64" t="s">
        <v>82</v>
      </c>
      <c r="C5" s="185" t="s">
        <v>692</v>
      </c>
      <c r="D5" s="185" t="s">
        <v>693</v>
      </c>
      <c r="E5" s="185" t="s">
        <v>694</v>
      </c>
      <c r="F5" s="185" t="s">
        <v>696</v>
      </c>
      <c r="G5" s="185" t="s">
        <v>695</v>
      </c>
      <c r="H5" s="185" t="s">
        <v>710</v>
      </c>
      <c r="I5" s="185" t="s">
        <v>15</v>
      </c>
      <c r="J5"/>
      <c r="K5" s="185" t="s">
        <v>392</v>
      </c>
      <c r="M5" s="19"/>
      <c r="N5" s="19"/>
      <c r="O5" s="19"/>
    </row>
    <row r="6" spans="1:15" s="1" customFormat="1">
      <c r="A6" s="35"/>
      <c r="C6" s="453">
        <f>COUNTIF('Indicators Sheet_(IS)'!$R$8:$R$71,C5)</f>
        <v>0</v>
      </c>
      <c r="D6" s="453">
        <f>COUNTIF('Indicators Sheet_(IS)'!$R$8:$R$71,D5)</f>
        <v>0</v>
      </c>
      <c r="E6" s="453">
        <f>COUNTIF('Indicators Sheet_(IS)'!$R$8:$R$71,E5)</f>
        <v>0</v>
      </c>
      <c r="F6" s="453">
        <f>COUNTIF('Indicators Sheet_(IS)'!$R$8:$R$71,F5)</f>
        <v>22</v>
      </c>
      <c r="G6" s="453">
        <f>COUNTIF('Indicators Sheet_(IS)'!$R$8:$R$71,G5)</f>
        <v>0</v>
      </c>
      <c r="H6" s="453">
        <f>COUNTIF('Indicators Sheet_(IS)'!$R$8:$R$71,H5)</f>
        <v>0</v>
      </c>
      <c r="I6" s="453">
        <f>SUM(D6:H6)</f>
        <v>22</v>
      </c>
      <c r="J6"/>
      <c r="K6" s="453">
        <f>D6+H6</f>
        <v>0</v>
      </c>
      <c r="M6" s="19"/>
      <c r="N6" s="19"/>
      <c r="O6" s="19"/>
    </row>
    <row r="7" spans="1:15" s="1" customFormat="1">
      <c r="A7" s="35"/>
      <c r="C7" s="453"/>
      <c r="D7" s="453">
        <f>C6+D6+H6</f>
        <v>0</v>
      </c>
      <c r="E7" s="453">
        <f>E6</f>
        <v>0</v>
      </c>
      <c r="F7" s="453"/>
      <c r="G7" s="453">
        <f>F6+G6</f>
        <v>22</v>
      </c>
      <c r="H7" s="453">
        <f>H6+D6+C6</f>
        <v>0</v>
      </c>
      <c r="I7" s="453">
        <f>SUM(D7:H7)</f>
        <v>22</v>
      </c>
      <c r="J7"/>
      <c r="K7" s="453"/>
      <c r="M7" s="19"/>
      <c r="N7" s="19"/>
      <c r="O7" s="19"/>
    </row>
    <row r="8" spans="1:15" s="1" customFormat="1">
      <c r="A8" s="35"/>
      <c r="B8" s="1" t="s">
        <v>323</v>
      </c>
      <c r="C8" s="453"/>
      <c r="D8" s="453"/>
      <c r="E8" s="453">
        <f>D7+E7</f>
        <v>0</v>
      </c>
      <c r="F8" s="453"/>
      <c r="G8" s="453">
        <f>G7</f>
        <v>22</v>
      </c>
      <c r="H8" s="453"/>
      <c r="I8" s="453">
        <f>SUM(D8:H8)</f>
        <v>22</v>
      </c>
      <c r="J8"/>
      <c r="K8" s="453"/>
      <c r="M8" s="19"/>
      <c r="N8" s="19"/>
      <c r="O8" s="19"/>
    </row>
    <row r="9" spans="1:15" s="1" customFormat="1" ht="14.25">
      <c r="A9" s="35"/>
      <c r="B9" s="441">
        <v>22</v>
      </c>
      <c r="C9" s="454">
        <f t="shared" ref="C9:H9" si="0">ROUND(C6/$B$9,4)</f>
        <v>0</v>
      </c>
      <c r="D9" s="454">
        <f t="shared" si="0"/>
        <v>0</v>
      </c>
      <c r="E9" s="454">
        <f t="shared" si="0"/>
        <v>0</v>
      </c>
      <c r="F9" s="454">
        <f t="shared" si="0"/>
        <v>1</v>
      </c>
      <c r="G9" s="454">
        <f t="shared" si="0"/>
        <v>0</v>
      </c>
      <c r="H9" s="454">
        <f t="shared" si="0"/>
        <v>0</v>
      </c>
      <c r="I9" s="454">
        <f>SUM(C9:H9)</f>
        <v>1</v>
      </c>
      <c r="J9" s="108"/>
      <c r="K9" s="454">
        <f>D9+H9</f>
        <v>0</v>
      </c>
      <c r="M9" s="19"/>
      <c r="N9" s="19"/>
      <c r="O9" s="19"/>
    </row>
    <row r="10" spans="1:15" s="1" customFormat="1" ht="14.25">
      <c r="A10" s="35"/>
      <c r="C10" s="455"/>
      <c r="D10" s="454">
        <f>ROUND((C6+D6+H6)/$B$9,4)</f>
        <v>0</v>
      </c>
      <c r="E10" s="454">
        <f>ROUND(E6/$B$9,4)</f>
        <v>0</v>
      </c>
      <c r="F10" s="454"/>
      <c r="G10" s="454">
        <f>ROUND((F6+G6)/$B$9,4)</f>
        <v>1</v>
      </c>
      <c r="H10" s="454">
        <f>ROUND((H6+D6+C6)/$B$9,4)</f>
        <v>0</v>
      </c>
      <c r="I10" s="454">
        <f>SUM(D10:G10)</f>
        <v>1</v>
      </c>
      <c r="J10" s="108"/>
      <c r="K10" s="454"/>
      <c r="M10" s="19"/>
      <c r="N10" s="19"/>
      <c r="O10" s="19"/>
    </row>
    <row r="11" spans="1:15" s="1" customFormat="1" ht="14.25">
      <c r="A11" s="35"/>
      <c r="C11" s="108"/>
      <c r="D11" s="456"/>
      <c r="E11" s="454">
        <f>ROUND((C6+D6+E6+H6)/$B$9,4)</f>
        <v>0</v>
      </c>
      <c r="F11" s="456"/>
      <c r="G11" s="454">
        <f>G10</f>
        <v>1</v>
      </c>
      <c r="H11" s="454"/>
      <c r="I11" s="454">
        <f>SUM(D11:H11)</f>
        <v>1</v>
      </c>
      <c r="J11" s="108"/>
      <c r="K11" s="108"/>
      <c r="M11" s="19"/>
      <c r="N11" s="19"/>
      <c r="O11" s="19"/>
    </row>
    <row r="12" spans="1:15" s="1" customFormat="1" ht="14.25">
      <c r="A12" s="35"/>
      <c r="E12" s="40"/>
      <c r="G12" s="40"/>
      <c r="H12" s="40"/>
      <c r="I12" s="40"/>
      <c r="M12" s="19"/>
      <c r="N12" s="19"/>
      <c r="O12" s="19"/>
    </row>
    <row r="13" spans="1:15" s="1" customFormat="1" ht="14.25">
      <c r="A13" s="35"/>
      <c r="E13" s="40"/>
      <c r="G13" s="40"/>
      <c r="H13" s="40"/>
      <c r="I13" s="40"/>
      <c r="M13" s="19"/>
      <c r="N13" s="19"/>
      <c r="O13" s="19"/>
    </row>
    <row r="14" spans="1:15" s="1" customFormat="1" ht="14.25">
      <c r="A14" s="35"/>
      <c r="M14" s="19"/>
      <c r="N14" s="19"/>
      <c r="O14" s="19"/>
    </row>
    <row r="15" spans="1:15" s="1" customFormat="1" ht="14.25">
      <c r="A15" s="35"/>
      <c r="M15" s="19"/>
      <c r="N15" s="19"/>
      <c r="O15" s="19"/>
    </row>
    <row r="16" spans="1:15" s="1" customFormat="1">
      <c r="A16" s="35"/>
      <c r="C16" s="25"/>
      <c r="M16" s="19"/>
      <c r="N16" s="19"/>
      <c r="O16" s="19"/>
    </row>
    <row r="17" spans="1:15" s="1" customFormat="1" ht="24">
      <c r="A17" s="64" t="s">
        <v>83</v>
      </c>
      <c r="C17" s="61" t="s">
        <v>711</v>
      </c>
      <c r="D17" s="61" t="s">
        <v>712</v>
      </c>
      <c r="E17" s="61" t="s">
        <v>713</v>
      </c>
      <c r="F17" s="61" t="s">
        <v>714</v>
      </c>
      <c r="G17" s="61" t="s">
        <v>715</v>
      </c>
      <c r="H17" s="61" t="s">
        <v>716</v>
      </c>
      <c r="M17" s="19"/>
      <c r="N17" s="19"/>
      <c r="O17" s="19"/>
    </row>
    <row r="18" spans="1:15" s="1" customFormat="1" ht="14.25">
      <c r="A18" s="35"/>
      <c r="C18" s="31"/>
      <c r="D18" s="31"/>
      <c r="E18" s="31"/>
      <c r="F18" s="31"/>
      <c r="G18" s="31"/>
      <c r="M18" s="19"/>
      <c r="N18" s="19"/>
      <c r="O18" s="19"/>
    </row>
    <row r="19" spans="1:15" s="1" customFormat="1">
      <c r="A19" s="64"/>
      <c r="C19" s="31"/>
      <c r="D19" s="31"/>
      <c r="E19" s="31"/>
      <c r="F19" s="31"/>
      <c r="G19" s="31"/>
      <c r="M19" s="19"/>
      <c r="N19" s="19"/>
      <c r="O19" s="19"/>
    </row>
    <row r="20" spans="1:15" s="1" customFormat="1">
      <c r="A20" s="35"/>
      <c r="C20" s="25"/>
      <c r="D20" s="31"/>
      <c r="E20" s="31"/>
      <c r="F20" s="31"/>
      <c r="G20" s="31"/>
      <c r="M20" s="19"/>
      <c r="N20" s="19"/>
      <c r="O20" s="19"/>
    </row>
    <row r="21" spans="1:15" s="1" customFormat="1" ht="14.25">
      <c r="A21" s="35"/>
      <c r="D21" s="31"/>
      <c r="E21" s="31"/>
      <c r="F21" s="31"/>
      <c r="G21" s="31"/>
      <c r="M21" s="19"/>
      <c r="N21" s="19"/>
      <c r="O21" s="19"/>
    </row>
    <row r="22" spans="1:15" s="1" customFormat="1" ht="12.75" customHeight="1">
      <c r="A22" s="35"/>
      <c r="C22" s="31"/>
      <c r="D22" s="31"/>
      <c r="E22" s="31"/>
      <c r="F22" s="31"/>
      <c r="G22" s="31"/>
      <c r="M22" s="19"/>
      <c r="N22" s="19"/>
      <c r="O22" s="19"/>
    </row>
    <row r="23" spans="1:15" s="1" customFormat="1" hidden="1">
      <c r="A23" s="64" t="s">
        <v>115</v>
      </c>
      <c r="C23" s="62" t="s">
        <v>9</v>
      </c>
      <c r="D23" s="55" t="s">
        <v>16</v>
      </c>
      <c r="G23" s="19"/>
      <c r="H23" s="19"/>
      <c r="I23" s="19"/>
    </row>
    <row r="24" spans="1:15" s="1" customFormat="1" ht="18" hidden="1" customHeight="1">
      <c r="A24" s="35" t="s">
        <v>79</v>
      </c>
      <c r="C24" s="63" t="s">
        <v>153</v>
      </c>
      <c r="D24" s="28">
        <f>'Basic Data'!R30</f>
        <v>0</v>
      </c>
      <c r="G24" s="19"/>
      <c r="H24" s="19"/>
      <c r="I24" s="19"/>
    </row>
    <row r="25" spans="1:15" s="1" customFormat="1" ht="24.75" hidden="1" customHeight="1">
      <c r="A25" s="35"/>
      <c r="C25" s="63" t="s">
        <v>154</v>
      </c>
      <c r="D25" s="28">
        <f>'Basic Data'!D42</f>
        <v>0</v>
      </c>
      <c r="G25" s="19"/>
      <c r="H25" s="19"/>
      <c r="I25" s="19"/>
    </row>
    <row r="26" spans="1:15" s="1" customFormat="1" ht="37.5" hidden="1" customHeight="1">
      <c r="A26" s="35"/>
      <c r="C26" s="63" t="s">
        <v>241</v>
      </c>
      <c r="D26" s="28">
        <f>'Basic Data'!D43</f>
        <v>0</v>
      </c>
      <c r="G26" s="19"/>
      <c r="H26" s="19"/>
      <c r="I26" s="19"/>
    </row>
    <row r="27" spans="1:15" s="1" customFormat="1" ht="15" hidden="1" customHeight="1">
      <c r="A27" s="35"/>
      <c r="C27" s="63" t="s">
        <v>132</v>
      </c>
      <c r="D27" s="28">
        <f>'Basic Data'!D45</f>
        <v>0</v>
      </c>
      <c r="G27" s="19"/>
      <c r="H27" s="19"/>
      <c r="I27" s="19"/>
    </row>
    <row r="29" spans="1:15" s="1" customFormat="1" ht="14.25">
      <c r="C29" s="31"/>
      <c r="D29" s="31"/>
      <c r="E29" s="31"/>
      <c r="F29" s="31"/>
      <c r="G29" s="31"/>
      <c r="M29" s="19"/>
      <c r="N29" s="19"/>
      <c r="O29" s="19"/>
    </row>
    <row r="30" spans="1:15" s="1" customFormat="1" ht="14.25">
      <c r="C30" s="31"/>
      <c r="D30" s="31"/>
      <c r="E30" s="31"/>
      <c r="F30" s="31"/>
      <c r="G30" s="31"/>
      <c r="M30" s="19"/>
      <c r="N30" s="19"/>
      <c r="O30" s="19"/>
    </row>
    <row r="31" spans="1:15" s="1" customFormat="1" ht="14.25">
      <c r="C31" s="31"/>
      <c r="D31" s="31"/>
      <c r="E31" s="31"/>
      <c r="F31" s="31"/>
      <c r="G31" s="31"/>
      <c r="M31" s="19"/>
      <c r="N31" s="19"/>
      <c r="O31" s="19"/>
    </row>
    <row r="32" spans="1:15" s="1" customFormat="1" ht="14.25">
      <c r="C32" s="31"/>
      <c r="D32" s="31"/>
      <c r="E32" s="31"/>
      <c r="F32" s="31"/>
      <c r="G32" s="31"/>
      <c r="M32" s="19"/>
      <c r="N32" s="19"/>
      <c r="O32" s="19"/>
    </row>
    <row r="33" spans="1:15" s="1" customFormat="1">
      <c r="A33" s="25" t="s">
        <v>74</v>
      </c>
      <c r="C33" s="55" t="s">
        <v>5</v>
      </c>
      <c r="D33" s="55" t="s">
        <v>88</v>
      </c>
      <c r="E33" s="55" t="s">
        <v>97</v>
      </c>
      <c r="F33" s="55" t="s">
        <v>96</v>
      </c>
      <c r="G33" s="55" t="s">
        <v>94</v>
      </c>
      <c r="H33" s="55" t="s">
        <v>95</v>
      </c>
      <c r="I33" s="55"/>
      <c r="J33" s="55" t="s">
        <v>98</v>
      </c>
      <c r="K33" s="55" t="s">
        <v>99</v>
      </c>
      <c r="L33" s="55" t="s">
        <v>93</v>
      </c>
      <c r="M33" s="13" t="s">
        <v>62</v>
      </c>
      <c r="N33" s="13" t="s">
        <v>61</v>
      </c>
      <c r="O33" s="14" t="s">
        <v>60</v>
      </c>
    </row>
    <row r="34" spans="1:15" s="1" customFormat="1" ht="14.25">
      <c r="A34" s="8"/>
      <c r="C34" s="68"/>
      <c r="D34" s="68"/>
      <c r="E34" s="68"/>
      <c r="F34" s="68"/>
      <c r="G34" s="68"/>
      <c r="H34" s="68"/>
      <c r="I34" s="68"/>
      <c r="J34" s="68"/>
      <c r="K34" s="68"/>
      <c r="L34" s="68"/>
      <c r="M34" s="13"/>
      <c r="N34" s="13"/>
      <c r="O34" s="13"/>
    </row>
    <row r="35" spans="1:15" s="1" customFormat="1" ht="14.25">
      <c r="A35" s="8"/>
      <c r="B35" s="1" t="s">
        <v>10</v>
      </c>
      <c r="C35" s="597" t="s">
        <v>242</v>
      </c>
      <c r="D35" s="70" t="s">
        <v>89</v>
      </c>
      <c r="E35" s="445">
        <v>0</v>
      </c>
      <c r="F35" s="445">
        <v>100000000</v>
      </c>
      <c r="G35" s="445">
        <v>100</v>
      </c>
      <c r="H35" s="445">
        <v>100000000</v>
      </c>
      <c r="I35" s="445"/>
      <c r="J35" s="445">
        <v>-100000000</v>
      </c>
      <c r="K35" s="445">
        <v>1000000</v>
      </c>
      <c r="L35" s="70">
        <f>'Indicators Sheet_(IS)'!Q8</f>
        <v>0</v>
      </c>
      <c r="M35" s="70">
        <f>IF('Indicators Sheet_(IS)'!R8=Berechnung1!$G$5,1,IF('Indicators Sheet_(IS)'!R8=Berechnung1!$F$5,1,IF('Indicators Sheet_(IS)'!R8=Berechnung1!$E$5,2,IF('Indicators Sheet_(IS)'!R8=Berechnung1!$D$5,3,IF('Indicators Sheet_(IS)'!R8=Berechnung1!$C$5,4,"")))))</f>
        <v>1</v>
      </c>
      <c r="N35" s="70">
        <f>IF(M35&gt;1,M35+3,M35)</f>
        <v>1</v>
      </c>
      <c r="O35" s="70">
        <f>IF('Indicators Sheet_(IS)'!T8="",0,1)</f>
        <v>0</v>
      </c>
    </row>
    <row r="36" spans="1:15" s="1" customFormat="1" ht="14.25">
      <c r="A36" s="8"/>
      <c r="C36" s="39"/>
      <c r="D36" s="39"/>
      <c r="E36" s="443"/>
      <c r="F36" s="443"/>
      <c r="G36" s="443"/>
      <c r="H36" s="443"/>
      <c r="I36" s="443"/>
      <c r="J36" s="443"/>
      <c r="K36" s="443"/>
      <c r="L36" s="222"/>
      <c r="M36" s="168"/>
      <c r="N36" s="168"/>
      <c r="O36" s="168"/>
    </row>
    <row r="37" spans="1:15" s="1" customFormat="1" ht="14.25">
      <c r="A37" s="8"/>
      <c r="C37" s="39"/>
      <c r="D37" s="39"/>
      <c r="E37" s="443"/>
      <c r="F37" s="443"/>
      <c r="G37" s="443"/>
      <c r="H37" s="443"/>
      <c r="I37" s="443"/>
      <c r="J37" s="443"/>
      <c r="K37" s="443"/>
      <c r="L37" s="222"/>
      <c r="M37" s="168"/>
      <c r="N37" s="168"/>
      <c r="O37" s="168"/>
    </row>
    <row r="38" spans="1:15" s="1" customFormat="1" ht="14.25">
      <c r="A38" s="8"/>
      <c r="B38" s="1" t="s">
        <v>10</v>
      </c>
      <c r="C38" s="597" t="s">
        <v>243</v>
      </c>
      <c r="D38" s="70" t="s">
        <v>89</v>
      </c>
      <c r="E38" s="445">
        <v>0</v>
      </c>
      <c r="F38" s="445">
        <v>100000000</v>
      </c>
      <c r="G38" s="445">
        <v>40</v>
      </c>
      <c r="H38" s="445">
        <v>100000000</v>
      </c>
      <c r="I38" s="445"/>
      <c r="J38" s="445">
        <v>-100000000</v>
      </c>
      <c r="K38" s="445">
        <v>1000000</v>
      </c>
      <c r="L38" s="70">
        <f>'Indicators Sheet_(IS)'!Q11</f>
        <v>0</v>
      </c>
      <c r="M38" s="70">
        <f>IF('Indicators Sheet_(IS)'!R11=Berechnung1!$G$5,1,IF('Indicators Sheet_(IS)'!R11=Berechnung1!$F$5,1,IF('Indicators Sheet_(IS)'!R11=Berechnung1!$E$5,2,IF('Indicators Sheet_(IS)'!R11=Berechnung1!$D$5,3,IF('Indicators Sheet_(IS)'!R11=Berechnung1!$C$5,4,"")))))</f>
        <v>1</v>
      </c>
      <c r="N38" s="70">
        <f>IF(M38&gt;1,M38+3,M38)</f>
        <v>1</v>
      </c>
      <c r="O38" s="70">
        <f>IF('Indicators Sheet_(IS)'!T11="",0,1)</f>
        <v>0</v>
      </c>
    </row>
    <row r="39" spans="1:15" s="1" customFormat="1" ht="14.25">
      <c r="A39" s="8"/>
      <c r="C39" s="39"/>
      <c r="D39" s="39"/>
      <c r="E39" s="443"/>
      <c r="F39" s="443"/>
      <c r="G39" s="443"/>
      <c r="H39" s="443"/>
      <c r="I39" s="443"/>
      <c r="J39" s="443"/>
      <c r="K39" s="443"/>
      <c r="L39" s="222"/>
      <c r="M39" s="168" t="str">
        <f>IF('Indicators Sheet_(IS)'!R9=Berechnung1!$G$5,1,IF('Indicators Sheet_(IS)'!R9=Berechnung1!$F$5,1,IF('Indicators Sheet_(IS)'!R9=Berechnung1!$E$5,2,IF('Indicators Sheet_(IS)'!R9=Berechnung1!$D$5,3,IF('Indicators Sheet_(IS)'!R9=Berechnung1!$C$5,4,"")))))</f>
        <v/>
      </c>
      <c r="N39" s="168"/>
      <c r="O39" s="168"/>
    </row>
    <row r="40" spans="1:15" s="1" customFormat="1" ht="14.25">
      <c r="A40" s="8"/>
      <c r="C40" s="39"/>
      <c r="D40" s="39"/>
      <c r="E40" s="443"/>
      <c r="F40" s="443"/>
      <c r="G40" s="443"/>
      <c r="H40" s="443"/>
      <c r="I40" s="443"/>
      <c r="J40" s="443"/>
      <c r="K40" s="443"/>
      <c r="L40" s="222"/>
      <c r="M40" s="168" t="str">
        <f>IF('Indicators Sheet_(IS)'!R10=Berechnung1!$G$5,1,IF('Indicators Sheet_(IS)'!R10=Berechnung1!$F$5,1,IF('Indicators Sheet_(IS)'!R10=Berechnung1!$E$5,2,IF('Indicators Sheet_(IS)'!R10=Berechnung1!$D$5,3,IF('Indicators Sheet_(IS)'!R10=Berechnung1!$C$5,4,"")))))</f>
        <v/>
      </c>
      <c r="N40" s="168"/>
      <c r="O40" s="168"/>
    </row>
    <row r="41" spans="1:15" s="1" customFormat="1" ht="14.25">
      <c r="A41" s="8"/>
      <c r="B41" s="1" t="s">
        <v>10</v>
      </c>
      <c r="C41" s="597" t="s">
        <v>244</v>
      </c>
      <c r="D41" s="70" t="s">
        <v>89</v>
      </c>
      <c r="E41" s="445">
        <v>0</v>
      </c>
      <c r="F41" s="445">
        <v>100000000</v>
      </c>
      <c r="G41" s="445">
        <v>-100000000</v>
      </c>
      <c r="H41" s="445">
        <v>100000000</v>
      </c>
      <c r="I41" s="445"/>
      <c r="J41" s="445">
        <v>-100000000</v>
      </c>
      <c r="K41" s="445">
        <v>1000000</v>
      </c>
      <c r="L41" s="70">
        <f>'Indicators Sheet_(IS)'!Q14</f>
        <v>0</v>
      </c>
      <c r="M41" s="70">
        <f>IF('Indicators Sheet_(IS)'!R14=Berechnung1!$G$5,1,IF('Indicators Sheet_(IS)'!R14=Berechnung1!$F$5,1,IF('Indicators Sheet_(IS)'!R14=Berechnung1!$E$5,2,IF('Indicators Sheet_(IS)'!R14=Berechnung1!$D$5,3,IF('Indicators Sheet_(IS)'!R14=Berechnung1!$C$5,4,"")))))</f>
        <v>1</v>
      </c>
      <c r="N41" s="70">
        <f>IF(M41&gt;1,M41+3,M41)</f>
        <v>1</v>
      </c>
      <c r="O41" s="70">
        <f>IF('Indicators Sheet_(IS)'!T14="",0,1)</f>
        <v>0</v>
      </c>
    </row>
    <row r="42" spans="1:15" s="1" customFormat="1" ht="14.25">
      <c r="A42" s="8"/>
      <c r="C42" s="39"/>
      <c r="D42" s="39"/>
      <c r="E42" s="486"/>
      <c r="F42" s="486"/>
      <c r="G42" s="486"/>
      <c r="H42" s="486"/>
      <c r="I42" s="486"/>
      <c r="J42" s="486"/>
      <c r="K42" s="486"/>
      <c r="L42" s="223"/>
      <c r="M42" s="39"/>
      <c r="N42" s="39"/>
      <c r="O42" s="39"/>
    </row>
    <row r="43" spans="1:15" s="1" customFormat="1" ht="14.25">
      <c r="A43" s="8"/>
      <c r="C43" s="39"/>
      <c r="D43" s="39"/>
      <c r="E43" s="486"/>
      <c r="F43" s="486"/>
      <c r="G43" s="486"/>
      <c r="H43" s="486"/>
      <c r="I43" s="486"/>
      <c r="J43" s="486"/>
      <c r="K43" s="486"/>
      <c r="L43" s="223"/>
      <c r="M43" s="39"/>
      <c r="N43" s="39"/>
      <c r="O43" s="39"/>
    </row>
    <row r="44" spans="1:15" s="1" customFormat="1" ht="14.25">
      <c r="A44" s="8"/>
      <c r="B44" s="21" t="s">
        <v>374</v>
      </c>
      <c r="C44" s="461" t="s">
        <v>764</v>
      </c>
      <c r="D44" s="460" t="s">
        <v>89</v>
      </c>
      <c r="E44" s="487">
        <v>0</v>
      </c>
      <c r="F44" s="487">
        <v>100000000</v>
      </c>
      <c r="G44" s="487">
        <v>-100000000</v>
      </c>
      <c r="H44" s="487">
        <v>100000000</v>
      </c>
      <c r="I44" s="487"/>
      <c r="J44" s="487">
        <v>-100000000</v>
      </c>
      <c r="K44" s="487">
        <v>1000000</v>
      </c>
      <c r="L44" s="460">
        <f>'Indicators Sheet_(IS)'!Q17</f>
        <v>0</v>
      </c>
      <c r="M44" s="460">
        <f>IF('Indicators Sheet_(IS)'!R17=Berechnung1!$H$5,5,IF('Indicators Sheet_(IS)'!R17=Berechnung1!$G$5,1,IF('Indicators Sheet_(IS)'!R17=Berechnung1!$F$5,1,IF('Indicators Sheet_(IS)'!R17=Berechnung1!$E$5,2,IF('Indicators Sheet_(IS)'!R17=Berechnung1!$D$5,3,IF('Indicators Sheet_(IS)'!R17=Berechnung1!$C$5,4,""))))))</f>
        <v>1</v>
      </c>
      <c r="N44" s="460">
        <f t="shared" ref="N44" si="1">IF(M44&gt;1,M44+3,M44)</f>
        <v>1</v>
      </c>
      <c r="O44" s="460">
        <f>IF('Indicators Sheet_(IS)'!T17="",0,1)</f>
        <v>0</v>
      </c>
    </row>
    <row r="45" spans="1:15" s="1" customFormat="1" ht="14.25">
      <c r="A45" s="8"/>
      <c r="C45" s="39"/>
      <c r="D45" s="39"/>
      <c r="E45" s="443"/>
      <c r="F45" s="443"/>
      <c r="G45" s="443"/>
      <c r="H45" s="443"/>
      <c r="I45" s="443"/>
      <c r="J45" s="443"/>
      <c r="K45" s="443"/>
      <c r="L45" s="222"/>
      <c r="M45" s="168"/>
      <c r="N45" s="168"/>
      <c r="O45" s="168"/>
    </row>
    <row r="46" spans="1:15" s="1" customFormat="1" ht="14.25">
      <c r="A46" s="8"/>
      <c r="C46" s="39"/>
      <c r="D46" s="39"/>
      <c r="E46" s="443"/>
      <c r="F46" s="443"/>
      <c r="G46" s="443"/>
      <c r="H46" s="443"/>
      <c r="I46" s="443"/>
      <c r="J46" s="443"/>
      <c r="K46" s="443"/>
      <c r="L46" s="222"/>
      <c r="M46" s="168"/>
      <c r="N46" s="168"/>
      <c r="O46" s="168"/>
    </row>
    <row r="47" spans="1:15" s="1" customFormat="1" ht="14.25">
      <c r="A47" s="8"/>
      <c r="C47" s="70" t="s">
        <v>797</v>
      </c>
      <c r="D47" s="70" t="s">
        <v>89</v>
      </c>
      <c r="E47" s="444">
        <v>0</v>
      </c>
      <c r="F47" s="444">
        <v>1</v>
      </c>
      <c r="G47" s="444">
        <v>0.95</v>
      </c>
      <c r="H47" s="444">
        <v>10000</v>
      </c>
      <c r="I47" s="445"/>
      <c r="J47" s="444">
        <v>-10000</v>
      </c>
      <c r="K47" s="444">
        <v>10000</v>
      </c>
      <c r="L47" s="511" t="str">
        <f>'Indicators Sheet_(IS)'!Q22</f>
        <v>n.d.</v>
      </c>
      <c r="M47" s="70">
        <f>IF('Indicators Sheet_(IS)'!R20=Berechnung1!$G$5,1,IF('Indicators Sheet_(IS)'!R20=Berechnung1!$F$5,1,IF('Indicators Sheet_(IS)'!R20=Berechnung1!$E$5,2,IF('Indicators Sheet_(IS)'!R20=Berechnung1!$D$5,3,IF('Indicators Sheet_(IS)'!R20=Berechnung1!$C$5,4,"")))))</f>
        <v>1</v>
      </c>
      <c r="N47" s="70">
        <f>IF(M47&gt;1,M47+3,M47)</f>
        <v>1</v>
      </c>
      <c r="O47" s="70">
        <f>IF('Indicators Sheet_(IS)'!T20="",0,1)</f>
        <v>0</v>
      </c>
    </row>
    <row r="48" spans="1:15" s="1" customFormat="1" ht="14.25">
      <c r="A48" s="8"/>
      <c r="C48" s="39"/>
      <c r="D48" s="39"/>
      <c r="E48" s="443"/>
      <c r="F48" s="443"/>
      <c r="G48" s="443"/>
      <c r="H48" s="443"/>
      <c r="I48" s="443"/>
      <c r="J48" s="443"/>
      <c r="K48" s="443"/>
      <c r="L48" s="222"/>
      <c r="M48" s="39" t="str">
        <f>IF('Indicators Sheet_(IS)'!R21=Berechnung1!$G$5,1,IF('Indicators Sheet_(IS)'!R21=Berechnung1!$F$5,1,IF('Indicators Sheet_(IS)'!R21=Berechnung1!$E$5,2,IF('Indicators Sheet_(IS)'!R21=Berechnung1!$D$5,3,IF('Indicators Sheet_(IS)'!R21=Berechnung1!$C$5,4,"")))))</f>
        <v/>
      </c>
      <c r="N48" s="39"/>
      <c r="O48" s="39"/>
    </row>
    <row r="49" spans="1:15" s="1" customFormat="1" ht="14.25">
      <c r="A49" s="8"/>
      <c r="C49" s="39"/>
      <c r="D49" s="39"/>
      <c r="E49" s="443"/>
      <c r="F49" s="443"/>
      <c r="G49" s="443"/>
      <c r="H49" s="443"/>
      <c r="I49" s="443"/>
      <c r="J49" s="443"/>
      <c r="K49" s="443"/>
      <c r="L49" s="222"/>
      <c r="M49" s="39" t="str">
        <f>IF('Indicators Sheet_(IS)'!R22=Berechnung1!$G$5,1,IF('Indicators Sheet_(IS)'!R22=Berechnung1!$F$5,1,IF('Indicators Sheet_(IS)'!R22=Berechnung1!$E$5,2,IF('Indicators Sheet_(IS)'!R22=Berechnung1!$D$5,3,IF('Indicators Sheet_(IS)'!R22=Berechnung1!$C$5,4,"")))))</f>
        <v/>
      </c>
      <c r="N49" s="39"/>
      <c r="O49" s="39"/>
    </row>
    <row r="50" spans="1:15" s="1" customFormat="1" ht="14.25">
      <c r="A50" s="8"/>
      <c r="C50" s="70" t="s">
        <v>798</v>
      </c>
      <c r="D50" s="70" t="s">
        <v>89</v>
      </c>
      <c r="E50" s="445">
        <v>0</v>
      </c>
      <c r="F50" s="444">
        <v>1</v>
      </c>
      <c r="G50" s="444">
        <v>0.95</v>
      </c>
      <c r="H50" s="444">
        <v>10000</v>
      </c>
      <c r="I50" s="445"/>
      <c r="J50" s="444">
        <v>-10000</v>
      </c>
      <c r="K50" s="444">
        <v>10000</v>
      </c>
      <c r="L50" s="511" t="str">
        <f>'Indicators Sheet_(IS)'!Q25</f>
        <v>n.d.</v>
      </c>
      <c r="M50" s="70">
        <f>IF('Indicators Sheet_(IS)'!R23=Berechnung1!$G$5,1,IF('Indicators Sheet_(IS)'!R23=Berechnung1!$F$5,1,IF('Indicators Sheet_(IS)'!R23=Berechnung1!$E$5,2,IF('Indicators Sheet_(IS)'!R23=Berechnung1!$D$5,3,IF('Indicators Sheet_(IS)'!R23=Berechnung1!$C$5,4,"")))))</f>
        <v>1</v>
      </c>
      <c r="N50" s="70">
        <f t="shared" ref="N50" si="2">IF(M50&gt;1,M50+3,M50)</f>
        <v>1</v>
      </c>
      <c r="O50" s="70">
        <f>IF('Indicators Sheet_(IS)'!T23="",0,1)</f>
        <v>0</v>
      </c>
    </row>
    <row r="51" spans="1:15" s="1" customFormat="1" ht="14.25">
      <c r="A51" s="8"/>
      <c r="C51" s="39"/>
      <c r="D51" s="39"/>
      <c r="E51" s="443"/>
      <c r="F51" s="443"/>
      <c r="G51" s="443"/>
      <c r="H51" s="443"/>
      <c r="I51" s="443"/>
      <c r="J51" s="443"/>
      <c r="K51" s="443"/>
      <c r="L51" s="222"/>
      <c r="M51" s="168"/>
      <c r="N51" s="168"/>
      <c r="O51" s="168"/>
    </row>
    <row r="52" spans="1:15" s="1" customFormat="1" ht="14.25">
      <c r="A52" s="8"/>
      <c r="C52" s="39"/>
      <c r="D52" s="39"/>
      <c r="E52" s="443"/>
      <c r="F52" s="443"/>
      <c r="G52" s="443"/>
      <c r="H52" s="443"/>
      <c r="I52" s="443"/>
      <c r="J52" s="443"/>
      <c r="K52" s="443"/>
      <c r="L52" s="222"/>
      <c r="M52" s="168"/>
      <c r="N52" s="168"/>
      <c r="O52" s="168"/>
    </row>
    <row r="53" spans="1:15" s="1" customFormat="1" ht="14.25">
      <c r="A53" s="8"/>
      <c r="C53" s="70">
        <v>3</v>
      </c>
      <c r="D53" s="70" t="s">
        <v>89</v>
      </c>
      <c r="E53" s="444">
        <v>0</v>
      </c>
      <c r="F53" s="444">
        <v>1</v>
      </c>
      <c r="G53" s="444">
        <v>-10000</v>
      </c>
      <c r="H53" s="444">
        <v>0.25</v>
      </c>
      <c r="I53" s="445"/>
      <c r="J53" s="444">
        <v>3.0099999999999998E-2</v>
      </c>
      <c r="K53" s="444">
        <v>10000</v>
      </c>
      <c r="L53" s="221" t="str">
        <f>'Indicators Sheet_(IS)'!Q28</f>
        <v>n.d.</v>
      </c>
      <c r="M53" s="70">
        <f>IF('Indicators Sheet_(IS)'!R26=Berechnung1!$G$5,1,IF('Indicators Sheet_(IS)'!R26=Berechnung1!$F$5,1,IF('Indicators Sheet_(IS)'!R26=Berechnung1!$E$5,2,IF('Indicators Sheet_(IS)'!R26=Berechnung1!$D$5,3,IF('Indicators Sheet_(IS)'!R26=Berechnung1!$C$5,4,"")))))</f>
        <v>1</v>
      </c>
      <c r="N53" s="70">
        <f>IF(M53&gt;1,M53+3,M53)</f>
        <v>1</v>
      </c>
      <c r="O53" s="70">
        <f>IF('Indicators Sheet_(IS)'!T26="",0,1)</f>
        <v>0</v>
      </c>
    </row>
    <row r="54" spans="1:15" s="1" customFormat="1" ht="14.25">
      <c r="A54" s="8"/>
      <c r="C54" s="69"/>
      <c r="D54" s="39"/>
      <c r="E54" s="442"/>
      <c r="F54" s="442"/>
      <c r="G54" s="442"/>
      <c r="H54" s="442"/>
      <c r="I54" s="442"/>
      <c r="J54" s="442"/>
      <c r="K54" s="442"/>
      <c r="L54" s="222"/>
      <c r="M54" s="168"/>
      <c r="N54" s="168"/>
      <c r="O54" s="168"/>
    </row>
    <row r="55" spans="1:15" s="1" customFormat="1" ht="15" customHeight="1">
      <c r="A55" s="8"/>
      <c r="C55" s="69"/>
      <c r="D55" s="39"/>
      <c r="E55" s="442"/>
      <c r="F55" s="442"/>
      <c r="G55" s="442"/>
      <c r="H55" s="442"/>
      <c r="I55" s="442"/>
      <c r="J55" s="442"/>
      <c r="K55" s="442"/>
      <c r="L55" s="222"/>
      <c r="M55" s="168"/>
      <c r="N55" s="168"/>
      <c r="O55" s="168"/>
    </row>
    <row r="56" spans="1:15" s="1" customFormat="1" ht="14.25">
      <c r="A56" s="8"/>
      <c r="C56" s="70">
        <v>4</v>
      </c>
      <c r="D56" s="70" t="s">
        <v>89</v>
      </c>
      <c r="E56" s="444">
        <v>0</v>
      </c>
      <c r="F56" s="444">
        <v>1</v>
      </c>
      <c r="G56" s="444">
        <v>0.65</v>
      </c>
      <c r="H56" s="444">
        <v>10000</v>
      </c>
      <c r="I56" s="444"/>
      <c r="J56" s="444">
        <v>-10000</v>
      </c>
      <c r="K56" s="444">
        <v>10000</v>
      </c>
      <c r="L56" s="221" t="str">
        <f>'Indicators Sheet_(IS)'!Q31</f>
        <v>n.d.</v>
      </c>
      <c r="M56" s="70">
        <f>IF('Indicators Sheet_(IS)'!R29=Berechnung1!$G$5,1,IF('Indicators Sheet_(IS)'!R29=Berechnung1!$F$5,1,IF('Indicators Sheet_(IS)'!R29=Berechnung1!$E$5,2,IF('Indicators Sheet_(IS)'!R29=Berechnung1!$D$5,3,IF('Indicators Sheet_(IS)'!R29=Berechnung1!$C$5,4,"")))))</f>
        <v>1</v>
      </c>
      <c r="N56" s="70">
        <f>IF(M56&gt;1,M56+3,M56)</f>
        <v>1</v>
      </c>
      <c r="O56" s="70">
        <f>IF('Indicators Sheet_(IS)'!T29="",0,1)</f>
        <v>0</v>
      </c>
    </row>
    <row r="57" spans="1:15" s="1" customFormat="1" ht="14.25">
      <c r="A57" s="8"/>
      <c r="C57" s="69"/>
      <c r="D57" s="39"/>
      <c r="E57" s="442"/>
      <c r="F57" s="442"/>
      <c r="G57" s="442"/>
      <c r="H57" s="442"/>
      <c r="I57" s="442"/>
      <c r="J57" s="442"/>
      <c r="K57" s="442"/>
      <c r="L57" s="222"/>
      <c r="M57" s="168"/>
      <c r="N57" s="168"/>
      <c r="O57" s="168"/>
    </row>
    <row r="58" spans="1:15" s="1" customFormat="1" ht="14.25">
      <c r="A58" s="8"/>
      <c r="C58" s="69"/>
      <c r="D58" s="39"/>
      <c r="E58" s="442"/>
      <c r="F58" s="442"/>
      <c r="G58" s="442"/>
      <c r="H58" s="442"/>
      <c r="I58" s="442"/>
      <c r="J58" s="442"/>
      <c r="K58" s="442"/>
      <c r="L58" s="222"/>
      <c r="M58" s="168"/>
      <c r="N58" s="168"/>
      <c r="O58" s="168"/>
    </row>
    <row r="59" spans="1:15" s="1" customFormat="1" ht="14.25">
      <c r="A59" s="8"/>
      <c r="C59" s="70">
        <v>5</v>
      </c>
      <c r="D59" s="70" t="s">
        <v>89</v>
      </c>
      <c r="E59" s="444">
        <v>0</v>
      </c>
      <c r="F59" s="444">
        <v>1</v>
      </c>
      <c r="G59" s="444">
        <v>-10000</v>
      </c>
      <c r="H59" s="444">
        <v>10000</v>
      </c>
      <c r="I59" s="444"/>
      <c r="J59" s="444">
        <v>0.15</v>
      </c>
      <c r="K59" s="444">
        <v>10000</v>
      </c>
      <c r="L59" s="221" t="str">
        <f>'Indicators Sheet_(IS)'!Q34</f>
        <v>n.d.</v>
      </c>
      <c r="M59" s="70">
        <f>IF('Indicators Sheet_(IS)'!R32=Berechnung1!$G$5,1,IF('Indicators Sheet_(IS)'!R32=Berechnung1!$F$5,1,IF('Indicators Sheet_(IS)'!R32=Berechnung1!$E$5,2,IF('Indicators Sheet_(IS)'!R32=Berechnung1!$D$5,3,IF('Indicators Sheet_(IS)'!R32=Berechnung1!$C$5,4,"")))))</f>
        <v>1</v>
      </c>
      <c r="N59" s="70">
        <f>IF(M59&gt;1,M59+3,M59)</f>
        <v>1</v>
      </c>
      <c r="O59" s="70">
        <f>IF('Indicators Sheet_(IS)'!T32="",0,1)</f>
        <v>0</v>
      </c>
    </row>
    <row r="60" spans="1:15" s="1" customFormat="1" ht="14.25">
      <c r="A60" s="8"/>
      <c r="C60" s="69"/>
      <c r="D60" s="39"/>
      <c r="E60" s="442"/>
      <c r="F60" s="442"/>
      <c r="G60" s="442"/>
      <c r="H60" s="442"/>
      <c r="I60" s="442"/>
      <c r="J60" s="442"/>
      <c r="K60" s="442"/>
      <c r="L60" s="222"/>
      <c r="M60" s="168"/>
      <c r="N60" s="168"/>
      <c r="O60" s="168"/>
    </row>
    <row r="61" spans="1:15" s="1" customFormat="1" ht="14.25">
      <c r="A61" s="8"/>
      <c r="C61" s="69"/>
      <c r="D61" s="39"/>
      <c r="E61" s="442"/>
      <c r="F61" s="442"/>
      <c r="G61" s="442"/>
      <c r="H61" s="442"/>
      <c r="I61" s="442"/>
      <c r="J61" s="442"/>
      <c r="K61" s="442"/>
      <c r="L61" s="222"/>
      <c r="M61" s="168"/>
      <c r="N61" s="168"/>
      <c r="O61" s="168"/>
    </row>
    <row r="62" spans="1:15" s="1" customFormat="1" ht="14.25">
      <c r="A62" s="8"/>
      <c r="C62" s="70">
        <v>6</v>
      </c>
      <c r="D62" s="70" t="s">
        <v>89</v>
      </c>
      <c r="E62" s="444">
        <v>0</v>
      </c>
      <c r="F62" s="444">
        <v>100</v>
      </c>
      <c r="G62" s="444">
        <v>0.05</v>
      </c>
      <c r="H62" s="444">
        <v>10000</v>
      </c>
      <c r="I62" s="444"/>
      <c r="J62" s="444">
        <v>-10000</v>
      </c>
      <c r="K62" s="444">
        <v>10000</v>
      </c>
      <c r="L62" s="221" t="str">
        <f>'Indicators Sheet_(IS)'!Q37</f>
        <v>n.d.</v>
      </c>
      <c r="M62" s="70">
        <f>IF('Indicators Sheet_(IS)'!R35=Berechnung1!$G$5,1,IF('Indicators Sheet_(IS)'!R35=Berechnung1!$F$5,1,IF('Indicators Sheet_(IS)'!R35=Berechnung1!$E$5,2,IF('Indicators Sheet_(IS)'!R35=Berechnung1!$D$5,3,IF('Indicators Sheet_(IS)'!R35=Berechnung1!$C$5,4,"")))))</f>
        <v>1</v>
      </c>
      <c r="N62" s="70">
        <f>IF(M62&gt;1,M62+3,M62)</f>
        <v>1</v>
      </c>
      <c r="O62" s="70">
        <f>IF('Indicators Sheet_(IS)'!T35="",0,1)</f>
        <v>0</v>
      </c>
    </row>
    <row r="63" spans="1:15" s="1" customFormat="1" ht="14.25">
      <c r="A63" s="8"/>
      <c r="C63" s="69"/>
      <c r="D63" s="39"/>
      <c r="E63" s="442"/>
      <c r="F63" s="442"/>
      <c r="G63" s="442"/>
      <c r="H63" s="442"/>
      <c r="I63" s="442"/>
      <c r="J63" s="442"/>
      <c r="K63" s="442"/>
      <c r="L63" s="222"/>
      <c r="M63" s="168"/>
      <c r="N63" s="168"/>
      <c r="O63" s="168"/>
    </row>
    <row r="64" spans="1:15" s="1" customFormat="1" ht="14.25">
      <c r="A64" s="8"/>
      <c r="C64" s="69"/>
      <c r="D64" s="39"/>
      <c r="E64" s="442"/>
      <c r="F64" s="442"/>
      <c r="G64" s="442"/>
      <c r="H64" s="442"/>
      <c r="I64" s="442"/>
      <c r="J64" s="442"/>
      <c r="K64" s="442"/>
      <c r="L64" s="222"/>
      <c r="M64" s="168"/>
      <c r="N64" s="168"/>
      <c r="O64" s="168"/>
    </row>
    <row r="65" spans="1:15" s="1" customFormat="1" ht="14.25">
      <c r="A65" s="8"/>
      <c r="C65" s="70">
        <v>7</v>
      </c>
      <c r="D65" s="70" t="s">
        <v>89</v>
      </c>
      <c r="E65" s="444">
        <v>0</v>
      </c>
      <c r="F65" s="444">
        <v>1</v>
      </c>
      <c r="G65" s="444">
        <v>0.9</v>
      </c>
      <c r="H65" s="444">
        <v>10000</v>
      </c>
      <c r="I65" s="444"/>
      <c r="J65" s="444">
        <v>-10000</v>
      </c>
      <c r="K65" s="444">
        <v>10000</v>
      </c>
      <c r="L65" s="221" t="str">
        <f>'Indicators Sheet_(IS)'!Q40</f>
        <v>n.d.</v>
      </c>
      <c r="M65" s="70">
        <f>IF('Indicators Sheet_(IS)'!R38=Berechnung1!$G$5,1,IF('Indicators Sheet_(IS)'!R38=Berechnung1!$F$5,1,IF('Indicators Sheet_(IS)'!R38=Berechnung1!$E$5,2,IF('Indicators Sheet_(IS)'!R38=Berechnung1!$D$5,3,IF('Indicators Sheet_(IS)'!R38=Berechnung1!$C$5,4,"")))))</f>
        <v>1</v>
      </c>
      <c r="N65" s="70">
        <f>IF(M65&gt;1,M65+3,M65)</f>
        <v>1</v>
      </c>
      <c r="O65" s="70">
        <f>IF('Indicators Sheet_(IS)'!T38="",0,1)</f>
        <v>0</v>
      </c>
    </row>
    <row r="66" spans="1:15" s="1" customFormat="1" ht="14.25">
      <c r="A66" s="8"/>
      <c r="C66" s="69"/>
      <c r="D66" s="39"/>
      <c r="E66" s="442"/>
      <c r="F66" s="442"/>
      <c r="G66" s="442"/>
      <c r="H66" s="442"/>
      <c r="I66" s="442"/>
      <c r="J66" s="442"/>
      <c r="K66" s="442"/>
      <c r="L66" s="223"/>
      <c r="M66" s="168"/>
      <c r="N66" s="168"/>
      <c r="O66" s="168"/>
    </row>
    <row r="67" spans="1:15" s="1" customFormat="1" ht="14.25">
      <c r="A67" s="8"/>
      <c r="C67" s="69"/>
      <c r="D67" s="39"/>
      <c r="E67" s="442"/>
      <c r="F67" s="442"/>
      <c r="G67" s="442"/>
      <c r="H67" s="442"/>
      <c r="I67" s="442"/>
      <c r="J67" s="442"/>
      <c r="K67" s="442"/>
      <c r="L67" s="223"/>
      <c r="M67" s="168"/>
      <c r="N67" s="168"/>
      <c r="O67" s="168"/>
    </row>
    <row r="68" spans="1:15" s="1" customFormat="1" ht="14.25">
      <c r="A68" s="8"/>
      <c r="B68" s="1" t="s">
        <v>10</v>
      </c>
      <c r="C68" s="597">
        <v>8</v>
      </c>
      <c r="D68" s="70" t="s">
        <v>89</v>
      </c>
      <c r="E68" s="445">
        <v>0</v>
      </c>
      <c r="F68" s="445">
        <v>100000000</v>
      </c>
      <c r="G68" s="445">
        <v>30</v>
      </c>
      <c r="H68" s="445">
        <v>1000000</v>
      </c>
      <c r="I68" s="445"/>
      <c r="J68" s="445">
        <v>-100000000</v>
      </c>
      <c r="K68" s="445">
        <v>1000000</v>
      </c>
      <c r="L68" s="70">
        <f>'Indicators Sheet_(IS)'!Q41</f>
        <v>0</v>
      </c>
      <c r="M68" s="70">
        <f>IF('Indicators Sheet_(IS)'!R41=Berechnung1!$G$5,1,IF('Indicators Sheet_(IS)'!R41=Berechnung1!$F$5,1,IF('Indicators Sheet_(IS)'!R41=Berechnung1!$E$5,2,IF('Indicators Sheet_(IS)'!R41=Berechnung1!$D$5,3,IF('Indicators Sheet_(IS)'!R41=Berechnung1!$C$5,4,"")))))</f>
        <v>1</v>
      </c>
      <c r="N68" s="70">
        <f>IF(M68&gt;1,M68+3,M68)</f>
        <v>1</v>
      </c>
      <c r="O68" s="70">
        <f>IF('Indicators Sheet_(IS)'!T41="",0,1)</f>
        <v>0</v>
      </c>
    </row>
    <row r="69" spans="1:15" s="1" customFormat="1" ht="14.25">
      <c r="A69" s="8"/>
      <c r="C69" s="39"/>
      <c r="D69" s="39"/>
      <c r="E69" s="443"/>
      <c r="F69" s="443"/>
      <c r="G69" s="443"/>
      <c r="H69" s="443"/>
      <c r="I69" s="443"/>
      <c r="J69" s="443"/>
      <c r="K69" s="443"/>
      <c r="L69" s="222"/>
      <c r="M69" s="168"/>
      <c r="N69" s="168"/>
      <c r="O69" s="168"/>
    </row>
    <row r="70" spans="1:15" s="1" customFormat="1" ht="14.25">
      <c r="A70" s="8"/>
      <c r="C70" s="39"/>
      <c r="D70" s="39"/>
      <c r="E70" s="443"/>
      <c r="F70" s="443"/>
      <c r="G70" s="443"/>
      <c r="H70" s="443"/>
      <c r="I70" s="443"/>
      <c r="J70" s="443"/>
      <c r="K70" s="443"/>
      <c r="L70" s="222"/>
      <c r="M70" s="168"/>
      <c r="N70" s="168"/>
      <c r="O70" s="168"/>
    </row>
    <row r="71" spans="1:15" s="1" customFormat="1" ht="14.25">
      <c r="A71" s="8"/>
      <c r="B71" s="1" t="s">
        <v>10</v>
      </c>
      <c r="C71" s="597">
        <v>9</v>
      </c>
      <c r="D71" s="70" t="s">
        <v>89</v>
      </c>
      <c r="E71" s="445">
        <v>0</v>
      </c>
      <c r="F71" s="445">
        <v>100000000</v>
      </c>
      <c r="G71" s="445">
        <v>100</v>
      </c>
      <c r="H71" s="445">
        <v>1000000</v>
      </c>
      <c r="I71" s="445"/>
      <c r="J71" s="445">
        <v>-100000000</v>
      </c>
      <c r="K71" s="445">
        <v>1000000</v>
      </c>
      <c r="L71" s="70">
        <f>'Indicators Sheet_(IS)'!Q44</f>
        <v>0</v>
      </c>
      <c r="M71" s="70">
        <f>IF('Indicators Sheet_(IS)'!R44=Berechnung1!$G$5,1,IF('Indicators Sheet_(IS)'!R44=Berechnung1!$F$5,1,IF('Indicators Sheet_(IS)'!R44=Berechnung1!$E$5,2,IF('Indicators Sheet_(IS)'!R44=Berechnung1!$D$5,3,IF('Indicators Sheet_(IS)'!R44=Berechnung1!$C$5,4,"")))))</f>
        <v>1</v>
      </c>
      <c r="N71" s="70">
        <f>IF(M71&gt;1,M71+3,M71)</f>
        <v>1</v>
      </c>
      <c r="O71" s="70">
        <f>IF('Indicators Sheet_(IS)'!T44="",0,1)</f>
        <v>0</v>
      </c>
    </row>
    <row r="72" spans="1:15" s="1" customFormat="1" ht="14.25">
      <c r="A72" s="8"/>
      <c r="C72" s="69"/>
      <c r="D72" s="39"/>
      <c r="E72" s="442"/>
      <c r="F72" s="442"/>
      <c r="G72" s="442"/>
      <c r="H72" s="442"/>
      <c r="I72" s="442"/>
      <c r="J72" s="442"/>
      <c r="K72" s="442"/>
      <c r="L72" s="223"/>
      <c r="M72" s="39"/>
      <c r="N72" s="39"/>
      <c r="O72" s="39"/>
    </row>
    <row r="73" spans="1:15" s="1" customFormat="1" ht="14.25">
      <c r="A73" s="8"/>
      <c r="C73" s="69"/>
      <c r="D73" s="39"/>
      <c r="E73" s="442"/>
      <c r="F73" s="442"/>
      <c r="G73" s="442"/>
      <c r="H73" s="442"/>
      <c r="I73" s="442"/>
      <c r="J73" s="442"/>
      <c r="K73" s="442"/>
      <c r="L73" s="223"/>
      <c r="M73" s="39"/>
      <c r="N73" s="39"/>
      <c r="O73" s="39"/>
    </row>
    <row r="74" spans="1:15" s="1" customFormat="1" ht="14.25">
      <c r="A74" s="8"/>
      <c r="C74" s="396">
        <v>10</v>
      </c>
      <c r="D74" s="396" t="s">
        <v>89</v>
      </c>
      <c r="E74" s="447">
        <v>0</v>
      </c>
      <c r="F74" s="447">
        <v>1</v>
      </c>
      <c r="G74" s="447">
        <v>-10000</v>
      </c>
      <c r="H74" s="447">
        <v>0.03</v>
      </c>
      <c r="I74" s="447"/>
      <c r="J74" s="447">
        <v>-10000</v>
      </c>
      <c r="K74" s="447">
        <v>10000</v>
      </c>
      <c r="L74" s="397" t="str">
        <f>'Indicators Sheet_(IS)'!Q49</f>
        <v>n.d.</v>
      </c>
      <c r="M74" s="396">
        <f>IF('Indicators Sheet_(IS)'!R47=Berechnung1!$G$5,1,IF('Indicators Sheet_(IS)'!R47=Berechnung1!$F$5,1,IF('Indicators Sheet_(IS)'!R47=Berechnung1!$E$5,2,IF('Indicators Sheet_(IS)'!R47=Berechnung1!$D$5,3,IF('Indicators Sheet_(IS)'!R47=Berechnung1!$C$5,4,"")))))</f>
        <v>1</v>
      </c>
      <c r="N74" s="396">
        <f>IF(M74&gt;1,M74+3,M74)</f>
        <v>1</v>
      </c>
      <c r="O74" s="396">
        <f>IF('Indicators Sheet_(IS)'!T47="",0,1)</f>
        <v>0</v>
      </c>
    </row>
    <row r="75" spans="1:15" s="1" customFormat="1" ht="14.25">
      <c r="A75" s="8"/>
      <c r="C75" s="69"/>
      <c r="D75" s="39"/>
      <c r="E75" s="442"/>
      <c r="F75" s="442"/>
      <c r="G75" s="442"/>
      <c r="H75" s="442"/>
      <c r="I75" s="442"/>
      <c r="J75" s="442"/>
      <c r="K75" s="442"/>
      <c r="L75" s="223"/>
      <c r="M75" s="39"/>
      <c r="N75" s="39"/>
      <c r="O75" s="39"/>
    </row>
    <row r="76" spans="1:15" s="1" customFormat="1" ht="14.25">
      <c r="A76" s="8"/>
      <c r="C76" s="69"/>
      <c r="D76" s="39"/>
      <c r="E76" s="442"/>
      <c r="F76" s="442"/>
      <c r="G76" s="442"/>
      <c r="H76" s="442"/>
      <c r="I76" s="442"/>
      <c r="J76" s="442"/>
      <c r="K76" s="442"/>
      <c r="L76" s="223"/>
      <c r="M76" s="39"/>
      <c r="N76" s="39"/>
      <c r="O76" s="39"/>
    </row>
    <row r="77" spans="1:15" s="1" customFormat="1" ht="14.25">
      <c r="A77" s="8"/>
      <c r="C77" s="396">
        <v>11</v>
      </c>
      <c r="D77" s="396" t="s">
        <v>89</v>
      </c>
      <c r="E77" s="447">
        <v>0</v>
      </c>
      <c r="F77" s="447">
        <v>1</v>
      </c>
      <c r="G77" s="447">
        <v>-10000</v>
      </c>
      <c r="H77" s="447">
        <v>0.03</v>
      </c>
      <c r="I77" s="447"/>
      <c r="J77" s="447">
        <v>-10000</v>
      </c>
      <c r="K77" s="447">
        <v>10000</v>
      </c>
      <c r="L77" s="397" t="str">
        <f>'Indicators Sheet_(IS)'!Q52</f>
        <v>n.d.</v>
      </c>
      <c r="M77" s="396">
        <f>IF('Indicators Sheet_(IS)'!R50=Berechnung1!$G$5,1,IF('Indicators Sheet_(IS)'!R50=Berechnung1!$F$5,1,IF('Indicators Sheet_(IS)'!R50=Berechnung1!$E$5,2,IF('Indicators Sheet_(IS)'!R50=Berechnung1!$D$5,3,IF('Indicators Sheet_(IS)'!R50=Berechnung1!$C$5,4,"")))))</f>
        <v>1</v>
      </c>
      <c r="N77" s="396">
        <f>IF(M77&gt;1,M77+3,M77)</f>
        <v>1</v>
      </c>
      <c r="O77" s="396">
        <f>IF('Indicators Sheet_(IS)'!T50="",0,1)</f>
        <v>0</v>
      </c>
    </row>
    <row r="78" spans="1:15" s="1" customFormat="1" ht="14.25">
      <c r="A78" s="8"/>
      <c r="C78" s="69"/>
      <c r="D78" s="39"/>
      <c r="E78" s="442"/>
      <c r="F78" s="442"/>
      <c r="G78" s="442"/>
      <c r="H78" s="442"/>
      <c r="I78" s="442"/>
      <c r="J78" s="442"/>
      <c r="K78" s="442"/>
      <c r="L78" s="223"/>
      <c r="M78" s="168"/>
      <c r="N78" s="168"/>
      <c r="O78" s="168"/>
    </row>
    <row r="79" spans="1:15" s="1" customFormat="1" ht="14.25">
      <c r="A79" s="8"/>
      <c r="C79" s="69"/>
      <c r="D79" s="39"/>
      <c r="E79" s="442"/>
      <c r="F79" s="442"/>
      <c r="G79" s="442"/>
      <c r="H79" s="442"/>
      <c r="I79" s="442"/>
      <c r="J79" s="442"/>
      <c r="K79" s="442"/>
      <c r="L79" s="223"/>
      <c r="M79" s="168"/>
      <c r="N79" s="168"/>
      <c r="O79" s="168"/>
    </row>
    <row r="80" spans="1:15" s="1" customFormat="1" ht="14.25">
      <c r="A80" s="8"/>
      <c r="C80" s="70">
        <v>12</v>
      </c>
      <c r="D80" s="70" t="s">
        <v>89</v>
      </c>
      <c r="E80" s="444">
        <v>0</v>
      </c>
      <c r="F80" s="444">
        <v>1</v>
      </c>
      <c r="G80" s="444">
        <v>-10000</v>
      </c>
      <c r="H80" s="444">
        <v>0.03</v>
      </c>
      <c r="I80" s="444"/>
      <c r="J80" s="447">
        <v>-10000</v>
      </c>
      <c r="K80" s="447">
        <v>10000</v>
      </c>
      <c r="L80" s="221" t="str">
        <f>'Indicators Sheet_(IS)'!Q55</f>
        <v>n.d.</v>
      </c>
      <c r="M80" s="70">
        <f>IF('Indicators Sheet_(IS)'!R53=Berechnung1!$G$5,1,IF('Indicators Sheet_(IS)'!R53=Berechnung1!$F$5,1,IF('Indicators Sheet_(IS)'!R53=Berechnung1!$E$5,2,IF('Indicators Sheet_(IS)'!R53=Berechnung1!$D$5,3,IF('Indicators Sheet_(IS)'!R53=Berechnung1!$C$5,4,"")))))</f>
        <v>1</v>
      </c>
      <c r="N80" s="70">
        <f>IF(M80&gt;1,M80+3,M80)</f>
        <v>1</v>
      </c>
      <c r="O80" s="70">
        <f>IF('Indicators Sheet_(IS)'!T53="",0,1)</f>
        <v>0</v>
      </c>
    </row>
    <row r="81" spans="1:15" s="1" customFormat="1" ht="14.25">
      <c r="A81" s="8"/>
      <c r="C81" s="69"/>
      <c r="D81" s="39"/>
      <c r="E81" s="442"/>
      <c r="F81" s="442"/>
      <c r="G81" s="442"/>
      <c r="H81" s="442"/>
      <c r="I81" s="442"/>
      <c r="J81" s="442"/>
      <c r="K81" s="442"/>
      <c r="L81" s="223"/>
      <c r="M81" s="39"/>
      <c r="N81" s="39"/>
      <c r="O81" s="39"/>
    </row>
    <row r="82" spans="1:15" s="1" customFormat="1" ht="14.25">
      <c r="A82" s="8"/>
      <c r="C82" s="69"/>
      <c r="D82" s="39"/>
      <c r="E82" s="446"/>
      <c r="F82" s="446"/>
      <c r="G82" s="446"/>
      <c r="H82" s="446"/>
      <c r="I82" s="446"/>
      <c r="J82" s="446"/>
      <c r="K82" s="446"/>
      <c r="L82" s="223"/>
      <c r="M82" s="39"/>
      <c r="N82" s="39"/>
      <c r="O82" s="39"/>
    </row>
    <row r="83" spans="1:15" s="1" customFormat="1" ht="14.25">
      <c r="A83" s="8"/>
      <c r="B83" s="169"/>
      <c r="C83" s="70" t="s">
        <v>1003</v>
      </c>
      <c r="D83" s="70" t="s">
        <v>89</v>
      </c>
      <c r="E83" s="444">
        <v>0</v>
      </c>
      <c r="F83" s="444">
        <v>1</v>
      </c>
      <c r="G83" s="444">
        <v>0.8</v>
      </c>
      <c r="H83" s="444">
        <v>10000</v>
      </c>
      <c r="I83" s="444"/>
      <c r="J83" s="444">
        <v>-10000</v>
      </c>
      <c r="K83" s="444">
        <v>10000</v>
      </c>
      <c r="L83" s="221" t="str">
        <f>'Indicators Sheet_(IS)'!Q58</f>
        <v>n.d.</v>
      </c>
      <c r="M83" s="70">
        <f>IF('Indicators Sheet_(IS)'!R56=Berechnung1!$G$5,1,IF('Indicators Sheet_(IS)'!R56=Berechnung1!$F$5,1,IF('Indicators Sheet_(IS)'!R56=Berechnung1!$E$5,2,IF('Indicators Sheet_(IS)'!R56=Berechnung1!$D$5,3,IF('Indicators Sheet_(IS)'!R56=Berechnung1!$C$5,4,"")))))</f>
        <v>1</v>
      </c>
      <c r="N83" s="70">
        <f>IF(M83&gt;1,M83+3,M83)</f>
        <v>1</v>
      </c>
      <c r="O83" s="70">
        <f>IF('Indicators Sheet_(IS)'!T56="",0,1)</f>
        <v>0</v>
      </c>
    </row>
    <row r="84" spans="1:15" s="1" customFormat="1" ht="14.25">
      <c r="A84" s="8"/>
      <c r="B84" s="169"/>
      <c r="C84" s="69"/>
      <c r="D84" s="39"/>
      <c r="E84" s="442"/>
      <c r="F84" s="442"/>
      <c r="G84" s="442"/>
      <c r="H84" s="442"/>
      <c r="I84" s="442"/>
      <c r="J84" s="442"/>
      <c r="K84" s="442"/>
      <c r="L84" s="223"/>
      <c r="M84" s="39"/>
      <c r="N84" s="39"/>
      <c r="O84" s="39"/>
    </row>
    <row r="85" spans="1:15" s="1" customFormat="1" ht="14.25">
      <c r="A85" s="8"/>
      <c r="B85" s="169"/>
      <c r="C85" s="69"/>
      <c r="D85" s="39"/>
      <c r="E85" s="442"/>
      <c r="F85" s="442"/>
      <c r="G85" s="442"/>
      <c r="H85" s="442"/>
      <c r="I85" s="442"/>
      <c r="J85" s="442"/>
      <c r="K85" s="442"/>
      <c r="L85" s="223"/>
      <c r="M85" s="39"/>
      <c r="N85" s="39"/>
      <c r="O85" s="39"/>
    </row>
    <row r="86" spans="1:15" s="1" customFormat="1" ht="14.25">
      <c r="A86" s="8"/>
      <c r="B86" s="169"/>
      <c r="C86" s="70" t="s">
        <v>1004</v>
      </c>
      <c r="D86" s="70" t="s">
        <v>89</v>
      </c>
      <c r="E86" s="444">
        <v>0</v>
      </c>
      <c r="F86" s="444">
        <v>1</v>
      </c>
      <c r="G86" s="444">
        <v>0.8</v>
      </c>
      <c r="H86" s="444">
        <v>10000</v>
      </c>
      <c r="I86" s="444"/>
      <c r="J86" s="444">
        <v>-10000</v>
      </c>
      <c r="K86" s="444">
        <v>10000</v>
      </c>
      <c r="L86" s="221" t="str">
        <f>'Indicators Sheet_(IS)'!Q61</f>
        <v>n.d.</v>
      </c>
      <c r="M86" s="70">
        <f>IF('Indicators Sheet_(IS)'!R59=Berechnung1!$G$5,1,IF('Indicators Sheet_(IS)'!R59=Berechnung1!$F$5,1,IF('Indicators Sheet_(IS)'!R59=Berechnung1!$E$5,2,IF('Indicators Sheet_(IS)'!R59=Berechnung1!$D$5,3,IF('Indicators Sheet_(IS)'!R59=Berechnung1!$C$5,4,"")))))</f>
        <v>1</v>
      </c>
      <c r="N86" s="70">
        <f t="shared" ref="N86" si="3">IF(M86&gt;1,M86+3,M86)</f>
        <v>1</v>
      </c>
      <c r="O86" s="70">
        <f>IF('Indicators Sheet_(IS)'!T59="",0,1)</f>
        <v>0</v>
      </c>
    </row>
    <row r="87" spans="1:15" s="1" customFormat="1" ht="14.25">
      <c r="A87" s="8"/>
      <c r="B87" s="169"/>
      <c r="C87" s="69"/>
      <c r="D87" s="39"/>
      <c r="E87" s="442"/>
      <c r="F87" s="442"/>
      <c r="G87" s="442"/>
      <c r="H87" s="442"/>
      <c r="I87" s="442"/>
      <c r="J87" s="442"/>
      <c r="K87" s="442"/>
      <c r="L87" s="223"/>
      <c r="M87" s="39"/>
      <c r="N87" s="39"/>
      <c r="O87" s="39"/>
    </row>
    <row r="88" spans="1:15" s="1" customFormat="1" ht="14.25">
      <c r="A88" s="8"/>
      <c r="B88" s="169"/>
      <c r="C88" s="69"/>
      <c r="D88" s="39"/>
      <c r="E88" s="442"/>
      <c r="F88" s="442"/>
      <c r="G88" s="442"/>
      <c r="H88" s="442"/>
      <c r="I88" s="442"/>
      <c r="J88" s="442"/>
      <c r="K88" s="442"/>
      <c r="L88" s="223"/>
      <c r="M88" s="39"/>
      <c r="N88" s="39"/>
      <c r="O88" s="39"/>
    </row>
    <row r="89" spans="1:15" s="1" customFormat="1" ht="14.25">
      <c r="A89" s="8"/>
      <c r="C89" s="70">
        <v>14</v>
      </c>
      <c r="D89" s="70" t="s">
        <v>89</v>
      </c>
      <c r="E89" s="444">
        <v>0</v>
      </c>
      <c r="F89" s="444">
        <v>1</v>
      </c>
      <c r="G89" s="444">
        <v>-10000</v>
      </c>
      <c r="H89" s="444">
        <v>10000</v>
      </c>
      <c r="I89" s="444"/>
      <c r="J89" s="444">
        <v>0.8</v>
      </c>
      <c r="K89" s="444">
        <v>10000</v>
      </c>
      <c r="L89" s="221" t="str">
        <f>'Indicators Sheet_(IS)'!Q64</f>
        <v>n.d.</v>
      </c>
      <c r="M89" s="70">
        <f>IF('Indicators Sheet_(IS)'!R62=Berechnung1!$H$5,5,IF('Indicators Sheet_(IS)'!R62=Berechnung1!$G$5,1,IF('Indicators Sheet_(IS)'!R62=Berechnung1!$F$5,1,IF('Indicators Sheet_(IS)'!R62=Berechnung1!$E$5,2,IF('Indicators Sheet_(IS)'!R62=Berechnung1!$D$5,3,IF('Indicators Sheet_(IS)'!R62=Berechnung1!$C$5,4,""))))))</f>
        <v>1</v>
      </c>
      <c r="N89" s="70">
        <f>IF(M89&gt;1,M89+3,M89)</f>
        <v>1</v>
      </c>
      <c r="O89" s="70">
        <f>IF('Indicators Sheet_(IS)'!T62="",0,1)</f>
        <v>0</v>
      </c>
    </row>
    <row r="90" spans="1:15" s="1" customFormat="1" ht="14.25">
      <c r="A90" s="8"/>
      <c r="B90" s="169"/>
      <c r="C90" s="39"/>
      <c r="D90" s="39"/>
      <c r="E90" s="446"/>
      <c r="F90" s="446"/>
      <c r="G90" s="446"/>
      <c r="H90" s="446"/>
      <c r="I90" s="446"/>
      <c r="J90" s="446"/>
      <c r="K90" s="446"/>
      <c r="L90" s="223"/>
      <c r="M90" s="459"/>
      <c r="N90" s="39"/>
      <c r="O90" s="39"/>
    </row>
    <row r="91" spans="1:15" s="1" customFormat="1" ht="14.25">
      <c r="A91" s="8"/>
      <c r="B91" s="169"/>
      <c r="C91" s="39"/>
      <c r="D91" s="39"/>
      <c r="E91" s="446"/>
      <c r="F91" s="446"/>
      <c r="G91" s="446"/>
      <c r="H91" s="446"/>
      <c r="I91" s="446"/>
      <c r="J91" s="446"/>
      <c r="K91" s="446"/>
      <c r="L91" s="223"/>
      <c r="M91" s="459"/>
      <c r="N91" s="39"/>
      <c r="O91" s="39"/>
    </row>
    <row r="92" spans="1:15">
      <c r="B92" s="1"/>
      <c r="C92" s="70">
        <v>15</v>
      </c>
      <c r="D92" s="70" t="s">
        <v>89</v>
      </c>
      <c r="E92" s="444">
        <v>0</v>
      </c>
      <c r="F92" s="444">
        <v>1</v>
      </c>
      <c r="G92" s="444">
        <v>-10000</v>
      </c>
      <c r="H92" s="444">
        <v>10000</v>
      </c>
      <c r="I92" s="444"/>
      <c r="J92" s="444">
        <v>0.8</v>
      </c>
      <c r="K92" s="444">
        <v>10000</v>
      </c>
      <c r="L92" s="221" t="str">
        <f>'Indicators Sheet_(IS)'!Q67</f>
        <v>n.d.</v>
      </c>
      <c r="M92" s="70">
        <f>IF('Indicators Sheet_(IS)'!R65=Berechnung1!$H$5,5,IF('Indicators Sheet_(IS)'!R65=Berechnung1!$G$5,1,IF('Indicators Sheet_(IS)'!R65=Berechnung1!$F$5,1,IF('Indicators Sheet_(IS)'!R65=Berechnung1!$E$5,2,IF('Indicators Sheet_(IS)'!R65=Berechnung1!$D$5,3,IF('Indicators Sheet_(IS)'!R65=Berechnung1!$C$5,4,""))))))</f>
        <v>1</v>
      </c>
      <c r="N92" s="70">
        <f>IF(M92&gt;1,M92+3,M92)</f>
        <v>1</v>
      </c>
      <c r="O92" s="70">
        <f>IF('Indicators Sheet_(IS)'!T65="",0,1)</f>
        <v>0</v>
      </c>
    </row>
    <row r="93" spans="1:15">
      <c r="C93" s="39"/>
      <c r="D93" s="39"/>
      <c r="E93" s="446"/>
      <c r="F93" s="446"/>
      <c r="G93" s="446"/>
      <c r="H93" s="446"/>
      <c r="I93" s="446"/>
      <c r="J93" s="446"/>
      <c r="K93" s="446"/>
      <c r="L93" s="223"/>
      <c r="M93" s="459"/>
      <c r="N93" s="39"/>
      <c r="O93" s="39"/>
    </row>
    <row r="94" spans="1:15">
      <c r="C94" s="39"/>
      <c r="D94" s="39"/>
      <c r="E94" s="446"/>
      <c r="F94" s="446"/>
      <c r="G94" s="446"/>
      <c r="H94" s="446"/>
      <c r="I94" s="446"/>
      <c r="J94" s="446"/>
      <c r="K94" s="446"/>
      <c r="L94" s="223"/>
      <c r="M94" s="459"/>
      <c r="N94" s="39"/>
      <c r="O94" s="39"/>
    </row>
    <row r="95" spans="1:15">
      <c r="B95" s="1"/>
      <c r="C95" s="70">
        <v>16</v>
      </c>
      <c r="D95" s="70" t="s">
        <v>89</v>
      </c>
      <c r="E95" s="444">
        <v>0</v>
      </c>
      <c r="F95" s="444">
        <v>1</v>
      </c>
      <c r="G95" s="444">
        <v>-10000</v>
      </c>
      <c r="H95" s="444">
        <v>10000</v>
      </c>
      <c r="I95" s="444"/>
      <c r="J95" s="444">
        <v>0.8</v>
      </c>
      <c r="K95" s="444">
        <v>10000</v>
      </c>
      <c r="L95" s="221" t="str">
        <f>'Indicators Sheet_(IS)'!Q70</f>
        <v>n.d.</v>
      </c>
      <c r="M95" s="70">
        <f>IF('Indicators Sheet_(IS)'!R68=Berechnung1!$H$5,5,IF('Indicators Sheet_(IS)'!R68=Berechnung1!$G$5,1,IF('Indicators Sheet_(IS)'!R68=Berechnung1!$F$5,1,IF('Indicators Sheet_(IS)'!R68=Berechnung1!$E$5,2,IF('Indicators Sheet_(IS)'!R68=Berechnung1!$D$5,3,IF('Indicators Sheet_(IS)'!R68=Berechnung1!$C$5,4,""))))))</f>
        <v>1</v>
      </c>
      <c r="N95" s="70">
        <f t="shared" ref="N95:N98" si="4">IF(M95&gt;1,M95+3,M95)</f>
        <v>1</v>
      </c>
      <c r="O95" s="70">
        <f>IF('Indicators Sheet_(IS)'!T117="",0,1)</f>
        <v>0</v>
      </c>
    </row>
    <row r="96" spans="1:15">
      <c r="C96" s="39"/>
      <c r="D96" s="39"/>
      <c r="E96" s="446"/>
      <c r="F96" s="446"/>
      <c r="G96" s="446"/>
      <c r="H96" s="446"/>
      <c r="I96" s="446"/>
      <c r="J96" s="446"/>
      <c r="K96" s="446"/>
      <c r="L96" s="223"/>
      <c r="M96" s="459" t="str">
        <f>IF('Indicators Sheet_(IS)'!R69=Berechnung1!$H$5,5,IF('Indicators Sheet_(IS)'!R69=Berechnung1!$G$5,1,IF('Indicators Sheet_(IS)'!R69=Berechnung1!$F$5,1,IF('Indicators Sheet_(IS)'!R69=Berechnung1!$E$5,2,IF('Indicators Sheet_(IS)'!R69=Berechnung1!$D$5,3,IF('Indicators Sheet_(IS)'!R69=Berechnung1!$C$5,4,""))))))</f>
        <v/>
      </c>
      <c r="N96" s="39"/>
      <c r="O96" s="39"/>
    </row>
    <row r="97" spans="2:15">
      <c r="C97" s="39"/>
      <c r="D97" s="39"/>
      <c r="E97" s="446"/>
      <c r="F97" s="446"/>
      <c r="G97" s="446"/>
      <c r="H97" s="446"/>
      <c r="I97" s="446"/>
      <c r="J97" s="446"/>
      <c r="K97" s="446"/>
      <c r="L97" s="223"/>
      <c r="M97" s="459" t="str">
        <f>IF('Indicators Sheet_(IS)'!R70=Berechnung1!$H$5,5,IF('Indicators Sheet_(IS)'!R70=Berechnung1!$G$5,1,IF('Indicators Sheet_(IS)'!R70=Berechnung1!$F$5,1,IF('Indicators Sheet_(IS)'!R70=Berechnung1!$E$5,2,IF('Indicators Sheet_(IS)'!R70=Berechnung1!$D$5,3,IF('Indicators Sheet_(IS)'!R70=Berechnung1!$C$5,4,""))))))</f>
        <v/>
      </c>
      <c r="N97" s="39"/>
      <c r="O97" s="39"/>
    </row>
    <row r="98" spans="2:15">
      <c r="B98" s="1"/>
      <c r="C98" s="70">
        <v>17</v>
      </c>
      <c r="D98" s="70" t="s">
        <v>89</v>
      </c>
      <c r="E98" s="444">
        <v>0</v>
      </c>
      <c r="F98" s="444">
        <v>1</v>
      </c>
      <c r="G98" s="444">
        <v>0.9</v>
      </c>
      <c r="H98" s="444">
        <v>10000</v>
      </c>
      <c r="I98" s="444"/>
      <c r="J98" s="444">
        <v>-10000</v>
      </c>
      <c r="K98" s="444">
        <v>10000</v>
      </c>
      <c r="L98" s="221" t="str">
        <f>'Indicators Sheet_(IS)'!Q73</f>
        <v>n.d.</v>
      </c>
      <c r="M98" s="70">
        <f>IF('Indicators Sheet_(IS)'!R71=Berechnung1!$H$5,5,IF('Indicators Sheet_(IS)'!R71=Berechnung1!$G$5,1,IF('Indicators Sheet_(IS)'!R71=Berechnung1!$F$5,1,IF('Indicators Sheet_(IS)'!R71=Berechnung1!$E$5,2,IF('Indicators Sheet_(IS)'!R71=Berechnung1!$D$5,3,IF('Indicators Sheet_(IS)'!R71=Berechnung1!$C$5,4,""))))))</f>
        <v>1</v>
      </c>
      <c r="N98" s="70">
        <f t="shared" si="4"/>
        <v>1</v>
      </c>
      <c r="O98" s="70">
        <f>IF('Indicators Sheet_(IS)'!T120="",0,1)</f>
        <v>0</v>
      </c>
    </row>
  </sheetData>
  <customSheetViews>
    <customSheetView guid="{DAA0C1F4-4D8F-4BD8-91F9-40281B589772}" scale="80" hiddenRows="1" state="hidden" topLeftCell="D51">
      <selection activeCell="G74" sqref="G74"/>
      <pageMargins left="0.7" right="0.7" top="0.78740157499999996" bottom="0.78740157499999996" header="0.3" footer="0.3"/>
      <pageSetup paperSize="9" orientation="portrait" horizontalDpi="0" verticalDpi="0" copies="0" r:id="rId1"/>
    </customSheetView>
    <customSheetView guid="{AD479C9E-06F7-4C03-8179-295428B49475}" scale="80">
      <selection activeCell="E38" sqref="E38"/>
      <pageMargins left="0.7" right="0.7" top="0.78740157499999996" bottom="0.78740157499999996" header="0.3" footer="0.3"/>
      <pageSetup paperSize="9" orientation="portrait" horizontalDpi="0" verticalDpi="0" copies="0" r:id="rId2"/>
    </customSheetView>
  </customSheetViews>
  <phoneticPr fontId="41" type="noConversion"/>
  <conditionalFormatting sqref="M33:O34">
    <cfRule type="cellIs" dxfId="93" priority="1995" operator="equal">
      <formula>$G$5</formula>
    </cfRule>
    <cfRule type="cellIs" dxfId="92" priority="1996" operator="equal">
      <formula>$F$5</formula>
    </cfRule>
    <cfRule type="cellIs" dxfId="91" priority="1997" operator="equal">
      <formula>$E$5</formula>
    </cfRule>
    <cfRule type="cellIs" dxfId="90" priority="1998" operator="equal">
      <formula>$D$5</formula>
    </cfRule>
  </conditionalFormatting>
  <dataValidations disablePrompts="1" count="1">
    <dataValidation operator="greaterThanOrEqual" allowBlank="1" showInputMessage="1" showErrorMessage="1" errorTitle="Error" error="Eingabe nur von Zahlen möglich. " sqref="D24:D27" xr:uid="{00000000-0002-0000-0500-000000000000}"/>
  </dataValidations>
  <pageMargins left="0.7" right="0.7" top="0.78740157499999996" bottom="0.78740157499999996" header="0.3" footer="0.3"/>
  <pageSetup paperSize="9" orientation="portrait"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13"/>
  <dimension ref="A1:L33"/>
  <sheetViews>
    <sheetView workbookViewId="0">
      <selection activeCell="B1" sqref="B1"/>
    </sheetView>
  </sheetViews>
  <sheetFormatPr defaultColWidth="11.42578125" defaultRowHeight="15"/>
  <cols>
    <col min="1" max="1" width="24.5703125" style="65" customWidth="1"/>
    <col min="2" max="4" width="36.140625" style="65" customWidth="1"/>
    <col min="5" max="5" width="9.140625" style="65" customWidth="1"/>
    <col min="6" max="7" width="43" style="170" customWidth="1"/>
    <col min="8" max="8" width="10.5703125" style="170" customWidth="1"/>
    <col min="9" max="9" width="18" customWidth="1"/>
    <col min="10" max="10" width="16" customWidth="1"/>
    <col min="11" max="11" width="15.85546875" customWidth="1"/>
  </cols>
  <sheetData>
    <row r="1" spans="1:11">
      <c r="A1" s="175" t="s">
        <v>69</v>
      </c>
      <c r="B1" s="598"/>
      <c r="C1" s="176"/>
      <c r="D1" s="176"/>
      <c r="E1" s="176"/>
      <c r="F1" s="172"/>
      <c r="G1" s="172"/>
      <c r="H1" s="172"/>
    </row>
    <row r="2" spans="1:11">
      <c r="A2" s="175" t="s">
        <v>68</v>
      </c>
      <c r="B2" s="171" t="str">
        <f>IF('Basic Data'!C6=0,"",'Basic Data'!C6)</f>
        <v>Not listed</v>
      </c>
      <c r="C2" s="176"/>
      <c r="D2" s="176"/>
      <c r="E2" s="176"/>
      <c r="F2" s="172"/>
      <c r="G2" s="172"/>
      <c r="H2" s="172"/>
      <c r="K2" s="4"/>
    </row>
    <row r="3" spans="1:11">
      <c r="A3" s="175" t="s">
        <v>75</v>
      </c>
      <c r="B3" s="191" t="str">
        <f>IF('Basic Data'!O12=0,"",'Basic Data'!O12)</f>
        <v/>
      </c>
      <c r="C3" s="176"/>
      <c r="D3" s="176"/>
      <c r="E3" s="176"/>
      <c r="F3" s="172"/>
      <c r="G3" s="172"/>
      <c r="H3" s="172"/>
    </row>
    <row r="4" spans="1:11">
      <c r="A4" s="176"/>
      <c r="B4" s="176"/>
      <c r="C4" s="176"/>
      <c r="D4" s="176"/>
      <c r="E4" s="176"/>
      <c r="F4" s="172"/>
      <c r="G4" s="172"/>
      <c r="H4" s="172"/>
    </row>
    <row r="5" spans="1:11">
      <c r="A5" s="226" t="s">
        <v>286</v>
      </c>
      <c r="B5" s="307"/>
      <c r="C5" s="176"/>
      <c r="D5" s="176"/>
      <c r="E5" s="176"/>
      <c r="F5" s="172"/>
      <c r="G5" s="172"/>
      <c r="H5" s="172"/>
    </row>
    <row r="6" spans="1:11">
      <c r="A6" s="226" t="s">
        <v>287</v>
      </c>
      <c r="B6" s="307"/>
      <c r="C6" s="176"/>
      <c r="D6" s="176"/>
      <c r="E6" s="176"/>
      <c r="F6" s="172"/>
      <c r="G6" s="172"/>
      <c r="H6" s="172"/>
    </row>
    <row r="7" spans="1:11">
      <c r="A7" s="226" t="s">
        <v>288</v>
      </c>
      <c r="B7" s="307"/>
      <c r="C7" s="176"/>
      <c r="D7" s="176"/>
      <c r="E7" s="176"/>
      <c r="F7" s="172"/>
      <c r="G7" s="172"/>
      <c r="H7" s="172"/>
    </row>
    <row r="8" spans="1:11">
      <c r="A8" s="226" t="s">
        <v>312</v>
      </c>
      <c r="B8" s="307"/>
      <c r="C8" s="176"/>
      <c r="D8" s="176"/>
      <c r="E8" s="176"/>
      <c r="F8" s="172"/>
      <c r="G8" s="172"/>
      <c r="H8" s="172"/>
    </row>
    <row r="9" spans="1:11">
      <c r="A9" s="226" t="s">
        <v>311</v>
      </c>
      <c r="B9" s="307"/>
      <c r="C9" s="176"/>
      <c r="D9" s="176"/>
      <c r="E9" s="176"/>
      <c r="F9" s="172"/>
      <c r="G9" s="172"/>
      <c r="H9" s="172"/>
    </row>
    <row r="10" spans="1:11">
      <c r="A10" s="176"/>
      <c r="B10" s="176"/>
      <c r="C10" s="176"/>
      <c r="D10" s="176"/>
      <c r="E10" s="176"/>
      <c r="F10" s="172"/>
      <c r="G10" s="172"/>
      <c r="H10" s="172"/>
    </row>
    <row r="11" spans="1:11">
      <c r="A11" s="55" t="s">
        <v>67</v>
      </c>
      <c r="B11" s="55" t="s">
        <v>66</v>
      </c>
      <c r="C11" s="55" t="s">
        <v>7</v>
      </c>
      <c r="D11" s="55" t="s">
        <v>17</v>
      </c>
      <c r="E11" s="55" t="s">
        <v>65</v>
      </c>
      <c r="F11" s="174" t="s">
        <v>70</v>
      </c>
      <c r="G11" s="174" t="s">
        <v>63</v>
      </c>
      <c r="H11" s="55" t="s">
        <v>64</v>
      </c>
      <c r="I11" s="227" t="s">
        <v>289</v>
      </c>
      <c r="J11" s="227" t="s">
        <v>290</v>
      </c>
      <c r="K11" s="227" t="s">
        <v>291</v>
      </c>
    </row>
    <row r="12" spans="1:11">
      <c r="A12" s="177" t="s">
        <v>242</v>
      </c>
      <c r="B12" s="193" t="str">
        <f>IF('Indicators Sheet_(IS)'!$Q8=0,"n.d.",'Indicators Sheet_(IS)'!$Q8)</f>
        <v>n.d.</v>
      </c>
      <c r="C12" s="195"/>
      <c r="D12" s="173"/>
      <c r="E12" s="193">
        <f>Berechnung1!N35</f>
        <v>1</v>
      </c>
      <c r="F12" s="171" t="str">
        <f>IF('Indicators Sheet_(IS)'!S8=0,"",'Indicators Sheet_(IS)'!S8)</f>
        <v/>
      </c>
      <c r="G12" s="171" t="str">
        <f>IF('Indicators Sheet_(IS)'!T8=0,"",'Indicators Sheet_(IS)'!T8)</f>
        <v/>
      </c>
      <c r="H12" s="193">
        <f>Berechnung1!O35</f>
        <v>0</v>
      </c>
      <c r="I12" s="228"/>
      <c r="J12" s="228"/>
      <c r="K12" s="229"/>
    </row>
    <row r="13" spans="1:11">
      <c r="A13" s="177" t="s">
        <v>243</v>
      </c>
      <c r="B13" s="193" t="str">
        <f>IF('Indicators Sheet_(IS)'!$Q11= 0, "n.d.",'Indicators Sheet_(IS)'!$Q11)</f>
        <v>n.d.</v>
      </c>
      <c r="C13" s="195"/>
      <c r="D13" s="173"/>
      <c r="E13" s="193">
        <f>Berechnung1!N38</f>
        <v>1</v>
      </c>
      <c r="F13" s="171" t="str">
        <f>IF('Indicators Sheet_(IS)'!S11=0,"",'Indicators Sheet_(IS)'!S11)</f>
        <v/>
      </c>
      <c r="G13" s="171" t="str">
        <f>IF('Indicators Sheet_(IS)'!T11=0,"",'Indicators Sheet_(IS)'!T11)</f>
        <v/>
      </c>
      <c r="H13" s="193">
        <f>Berechnung1!O38</f>
        <v>0</v>
      </c>
      <c r="I13" s="228"/>
      <c r="J13" s="308"/>
      <c r="K13" s="229"/>
    </row>
    <row r="14" spans="1:11">
      <c r="A14" s="177" t="s">
        <v>244</v>
      </c>
      <c r="B14" s="193" t="str">
        <f>IF('Indicators Sheet_(IS)'!$Q14= 0, "n.d.",'Indicators Sheet_(IS)'!$Q14)</f>
        <v>n.d.</v>
      </c>
      <c r="C14" s="195"/>
      <c r="D14" s="173"/>
      <c r="E14" s="193">
        <f>Berechnung1!N41</f>
        <v>1</v>
      </c>
      <c r="F14" s="171" t="str">
        <f>IF('Indicators Sheet_(IS)'!S14=0,"",'Indicators Sheet_(IS)'!S14)</f>
        <v/>
      </c>
      <c r="G14" s="171" t="str">
        <f>IF('Indicators Sheet_(IS)'!T14=0,"",'Indicators Sheet_(IS)'!T14)</f>
        <v/>
      </c>
      <c r="H14" s="193">
        <f>Berechnung1!O41</f>
        <v>0</v>
      </c>
      <c r="I14" s="228"/>
      <c r="J14" s="228"/>
      <c r="K14" s="229"/>
    </row>
    <row r="15" spans="1:11">
      <c r="A15" s="69" t="s">
        <v>764</v>
      </c>
      <c r="B15" s="488" t="str">
        <f>IF('Indicators Sheet_(IS)'!$Q17= 0, "n.d.",'Indicators Sheet_(IS)'!$Q17)</f>
        <v>n.d.</v>
      </c>
      <c r="C15" s="195"/>
      <c r="D15" s="173"/>
      <c r="E15" s="193">
        <f>Berechnung1!N44</f>
        <v>1</v>
      </c>
      <c r="F15" s="171" t="str">
        <f>IF('Indicators Sheet_(IS)'!S17=0,"",'Indicators Sheet_(IS)'!S17)</f>
        <v/>
      </c>
      <c r="G15" s="171" t="str">
        <f>IF('Indicators Sheet_(IS)'!T17=0,"",'Indicators Sheet_(IS)'!T17)</f>
        <v/>
      </c>
      <c r="H15" s="193">
        <f>Berechnung1!O44</f>
        <v>0</v>
      </c>
      <c r="I15" s="228"/>
      <c r="J15" s="228"/>
      <c r="K15" s="229"/>
    </row>
    <row r="16" spans="1:11">
      <c r="A16" s="69" t="s">
        <v>797</v>
      </c>
      <c r="B16" s="193" t="str">
        <f>IF('Indicators Sheet_(IS)'!$Q20= "", "",'Indicators Sheet_(IS)'!$Q20)</f>
        <v/>
      </c>
      <c r="C16" s="193">
        <f>IF('Indicators Sheet_(IS)'!$Q21= "", "",'Indicators Sheet_(IS)'!$Q21)</f>
        <v>0</v>
      </c>
      <c r="D16" s="515" t="str">
        <f>IF('Indicators Sheet_(IS)'!$Q22="n.d.","n.d.",'Indicators Sheet_(IS)'!$Q22*100)</f>
        <v>n.d.</v>
      </c>
      <c r="E16" s="193">
        <f>Berechnung1!N47</f>
        <v>1</v>
      </c>
      <c r="F16" s="171" t="str">
        <f>IF('Indicators Sheet_(IS)'!S20=0,"",'Indicators Sheet_(IS)'!S20)</f>
        <v/>
      </c>
      <c r="G16" s="171" t="str">
        <f>IF('Indicators Sheet_(IS)'!T20=0,"",'Indicators Sheet_(IS)'!T20)</f>
        <v/>
      </c>
      <c r="H16" s="193">
        <f>Berechnung1!O47</f>
        <v>0</v>
      </c>
      <c r="I16" s="228"/>
      <c r="J16" s="228"/>
      <c r="K16" s="229"/>
    </row>
    <row r="17" spans="1:12">
      <c r="A17" s="69" t="s">
        <v>798</v>
      </c>
      <c r="B17" s="193" t="str">
        <f>IF('Indicators Sheet_(IS)'!$Q23= "", "",'Indicators Sheet_(IS)'!$Q23)</f>
        <v/>
      </c>
      <c r="C17" s="193">
        <f>IF('Indicators Sheet_(IS)'!$Q24= "", "",'Indicators Sheet_(IS)'!$Q24)</f>
        <v>0</v>
      </c>
      <c r="D17" s="515" t="str">
        <f>IF('Indicators Sheet_(IS)'!$Q25="n.d.","n.d.",'Indicators Sheet_(IS)'!$Q25*100)</f>
        <v>n.d.</v>
      </c>
      <c r="E17" s="193">
        <f>Berechnung1!N50</f>
        <v>1</v>
      </c>
      <c r="F17" s="171" t="str">
        <f>IF('Indicators Sheet_(IS)'!S23=0,"",'Indicators Sheet_(IS)'!S23)</f>
        <v/>
      </c>
      <c r="G17" s="171" t="str">
        <f>IF('Indicators Sheet_(IS)'!T23=0,"",'Indicators Sheet_(IS)'!T23)</f>
        <v/>
      </c>
      <c r="H17" s="193">
        <f>Berechnung1!O50</f>
        <v>0</v>
      </c>
      <c r="I17" s="228"/>
      <c r="J17" s="228"/>
      <c r="K17" s="229"/>
    </row>
    <row r="18" spans="1:12">
      <c r="A18" s="177" t="s">
        <v>134</v>
      </c>
      <c r="B18" s="193" t="str">
        <f>IF('Indicators Sheet_(IS)'!$Q26= "", "",'Indicators Sheet_(IS)'!$Q26)</f>
        <v/>
      </c>
      <c r="C18" s="193">
        <f>IF('Indicators Sheet_(IS)'!$Q27= "", "",'Indicators Sheet_(IS)'!$Q27)</f>
        <v>0</v>
      </c>
      <c r="D18" s="515" t="str">
        <f>IF('Indicators Sheet_(IS)'!$Q28="n.d.","n.d.",'Indicators Sheet_(IS)'!$Q28*100)</f>
        <v>n.d.</v>
      </c>
      <c r="E18" s="193">
        <f>Berechnung1!N53</f>
        <v>1</v>
      </c>
      <c r="F18" s="171" t="str">
        <f>IF('Indicators Sheet_(IS)'!S26=0,"",'Indicators Sheet_(IS)'!S26)</f>
        <v/>
      </c>
      <c r="G18" s="171" t="str">
        <f>IF('Indicators Sheet_(IS)'!T26=0,"",'Indicators Sheet_(IS)'!T26)</f>
        <v/>
      </c>
      <c r="H18" s="193">
        <f>Berechnung1!O53</f>
        <v>0</v>
      </c>
      <c r="I18" s="228"/>
      <c r="J18" s="228"/>
      <c r="K18" s="229"/>
    </row>
    <row r="19" spans="1:12">
      <c r="A19" s="39">
        <v>4</v>
      </c>
      <c r="B19" s="193" t="str">
        <f>IF('Indicators Sheet_(IS)'!$Q29 ="", "",'Indicators Sheet_(IS)'!$Q29)</f>
        <v/>
      </c>
      <c r="C19" s="193">
        <f>IF('Indicators Sheet_(IS)'!$Q30 = "", "",'Indicators Sheet_(IS)'!$Q30)</f>
        <v>0</v>
      </c>
      <c r="D19" s="515" t="str">
        <f>IF('Indicators Sheet_(IS)'!$Q31="n.d.","n.d.",'Indicators Sheet_(IS)'!$Q31*100)</f>
        <v>n.d.</v>
      </c>
      <c r="E19" s="193">
        <f>Berechnung1!N56</f>
        <v>1</v>
      </c>
      <c r="F19" s="171" t="str">
        <f>IF('Indicators Sheet_(IS)'!S29=0,"",'Indicators Sheet_(IS)'!S29)</f>
        <v/>
      </c>
      <c r="G19" s="171" t="str">
        <f>IF('Indicators Sheet_(IS)'!T29=0,"",'Indicators Sheet_(IS)'!T29)</f>
        <v/>
      </c>
      <c r="H19" s="193">
        <f>Berechnung1!O56</f>
        <v>0</v>
      </c>
      <c r="I19" s="308"/>
      <c r="J19" s="228"/>
      <c r="K19" s="229"/>
    </row>
    <row r="20" spans="1:12">
      <c r="A20" s="39">
        <v>5</v>
      </c>
      <c r="B20" s="193" t="str">
        <f>IF('Indicators Sheet_(IS)'!$Q32= "", "",'Indicators Sheet_(IS)'!$Q32)</f>
        <v/>
      </c>
      <c r="C20" s="193">
        <f>IF('Indicators Sheet_(IS)'!$Q33= "", "",'Indicators Sheet_(IS)'!$Q33)</f>
        <v>0</v>
      </c>
      <c r="D20" s="515" t="str">
        <f>IF('Indicators Sheet_(IS)'!$Q34="n.d.","n.d.",'Indicators Sheet_(IS)'!$Q34*100)</f>
        <v>n.d.</v>
      </c>
      <c r="E20" s="193">
        <f>Berechnung1!N59</f>
        <v>1</v>
      </c>
      <c r="F20" s="171" t="str">
        <f>IF('Indicators Sheet_(IS)'!S32=0,"",'Indicators Sheet_(IS)'!S32)</f>
        <v/>
      </c>
      <c r="G20" s="171" t="str">
        <f>IF('Indicators Sheet_(IS)'!T32=0,"",'Indicators Sheet_(IS)'!T32)</f>
        <v/>
      </c>
      <c r="H20" s="193">
        <f>Berechnung1!O59</f>
        <v>0</v>
      </c>
      <c r="I20" s="228"/>
      <c r="J20" s="228"/>
      <c r="K20" s="229"/>
    </row>
    <row r="21" spans="1:12">
      <c r="A21" s="39">
        <v>6</v>
      </c>
      <c r="B21" s="193">
        <f>IF('Indicators Sheet_(IS)'!$Q35= "", "",'Indicators Sheet_(IS)'!$Q35)</f>
        <v>0</v>
      </c>
      <c r="C21" s="193" t="str">
        <f>IF('Indicators Sheet_(IS)'!$Q36= "", "",'Indicators Sheet_(IS)'!$Q36)</f>
        <v/>
      </c>
      <c r="D21" s="515" t="str">
        <f>IF('Indicators Sheet_(IS)'!$Q37="n.d.","n.d.",'Indicators Sheet_(IS)'!$Q37*100)</f>
        <v>n.d.</v>
      </c>
      <c r="E21" s="193">
        <f>Berechnung1!N62</f>
        <v>1</v>
      </c>
      <c r="F21" s="171" t="str">
        <f>IF('Indicators Sheet_(IS)'!S35=0,"",'Indicators Sheet_(IS)'!S35)</f>
        <v/>
      </c>
      <c r="G21" s="171" t="str">
        <f>IF('Indicators Sheet_(IS)'!T35=0,"",'Indicators Sheet_(IS)'!T35)</f>
        <v/>
      </c>
      <c r="H21" s="193">
        <f>Berechnung1!O62</f>
        <v>0</v>
      </c>
      <c r="I21" s="228"/>
      <c r="J21" s="228"/>
      <c r="K21" s="229"/>
    </row>
    <row r="22" spans="1:12">
      <c r="A22" s="39">
        <v>7</v>
      </c>
      <c r="B22" s="193" t="str">
        <f>IF('Indicators Sheet_(IS)'!$Q38= "", "",'Indicators Sheet_(IS)'!$Q38)</f>
        <v/>
      </c>
      <c r="C22" s="193" t="str">
        <f>IF('Indicators Sheet_(IS)'!$Q39= "", "",'Indicators Sheet_(IS)'!$Q39)</f>
        <v/>
      </c>
      <c r="D22" s="515" t="str">
        <f>IF('Indicators Sheet_(IS)'!$Q40="n.d.","n.d.",'Indicators Sheet_(IS)'!$Q40*100)</f>
        <v>n.d.</v>
      </c>
      <c r="E22" s="193">
        <f>Berechnung1!N65</f>
        <v>1</v>
      </c>
      <c r="F22" s="171" t="str">
        <f>IF('Indicators Sheet_(IS)'!S38=0,"",'Indicators Sheet_(IS)'!S38)</f>
        <v/>
      </c>
      <c r="G22" s="171" t="str">
        <f>IF('Indicators Sheet_(IS)'!T38=0,"",'Indicators Sheet_(IS)'!T38)</f>
        <v/>
      </c>
      <c r="H22" s="193">
        <f>Berechnung1!O65</f>
        <v>0</v>
      </c>
      <c r="I22" s="228"/>
      <c r="J22" s="228"/>
      <c r="K22" s="229"/>
    </row>
    <row r="23" spans="1:12">
      <c r="A23" s="39">
        <v>8</v>
      </c>
      <c r="B23" s="193" t="str">
        <f>IF('Indicators Sheet_(IS)'!$Q41= "", "n.d.",'Indicators Sheet_(IS)'!$Q41)</f>
        <v>n.d.</v>
      </c>
      <c r="C23" s="393"/>
      <c r="D23" s="173"/>
      <c r="E23" s="193">
        <f>Berechnung1!N68</f>
        <v>1</v>
      </c>
      <c r="F23" s="171" t="str">
        <f>IF('Indicators Sheet_(IS)'!S41=0,"",'Indicators Sheet_(IS)'!S41)</f>
        <v/>
      </c>
      <c r="G23" s="171" t="str">
        <f>IF('Indicators Sheet_(IS)'!T41=0,"",'Indicators Sheet_(IS)'!T41)</f>
        <v/>
      </c>
      <c r="H23" s="193">
        <f>Berechnung1!O68</f>
        <v>0</v>
      </c>
      <c r="I23" s="228"/>
      <c r="J23" s="228"/>
      <c r="K23" s="229"/>
    </row>
    <row r="24" spans="1:12">
      <c r="A24" s="39">
        <v>9</v>
      </c>
      <c r="B24" s="193" t="str">
        <f>IF('Indicators Sheet_(IS)'!$Q44= "", "n.d.",'Indicators Sheet_(IS)'!$Q44)</f>
        <v>n.d.</v>
      </c>
      <c r="C24" s="393"/>
      <c r="D24" s="173"/>
      <c r="E24" s="193">
        <f>Berechnung1!N71</f>
        <v>1</v>
      </c>
      <c r="F24" s="171" t="str">
        <f>IF('Indicators Sheet_(IS)'!S44=0,"",'Indicators Sheet_(IS)'!S44)</f>
        <v/>
      </c>
      <c r="G24" s="171" t="str">
        <f>IF('Indicators Sheet_(IS)'!T44=0,"",'Indicators Sheet_(IS)'!T44)</f>
        <v/>
      </c>
      <c r="H24" s="193">
        <f>Berechnung1!O71</f>
        <v>0</v>
      </c>
      <c r="I24" s="228"/>
      <c r="J24" s="308"/>
      <c r="K24" s="229"/>
    </row>
    <row r="25" spans="1:12">
      <c r="A25" s="39">
        <v>10</v>
      </c>
      <c r="B25" s="193" t="str">
        <f>IF('Indicators Sheet_(IS)'!$Q47= "", "",'Indicators Sheet_(IS)'!$Q47)</f>
        <v/>
      </c>
      <c r="C25" s="193">
        <f>IF('Indicators Sheet_(IS)'!$Q48= "", "",'Indicators Sheet_(IS)'!$Q48)</f>
        <v>0</v>
      </c>
      <c r="D25" s="515" t="str">
        <f>IF('Indicators Sheet_(IS)'!$Q49="n.d.","n.d.",'Indicators Sheet_(IS)'!$Q49*100)</f>
        <v>n.d.</v>
      </c>
      <c r="E25" s="193">
        <f>Berechnung1!N74</f>
        <v>1</v>
      </c>
      <c r="F25" s="171" t="str">
        <f>IF('Indicators Sheet_(IS)'!S47=0,"",'Indicators Sheet_(IS)'!S47)</f>
        <v/>
      </c>
      <c r="G25" s="171" t="str">
        <f>IF('Indicators Sheet_(IS)'!T47=0,"",'Indicators Sheet_(IS)'!T47)</f>
        <v/>
      </c>
      <c r="H25" s="193">
        <f>Berechnung1!O74</f>
        <v>0</v>
      </c>
      <c r="I25" s="228"/>
      <c r="J25" s="228"/>
      <c r="K25" s="229"/>
    </row>
    <row r="26" spans="1:12">
      <c r="A26" s="39">
        <v>11</v>
      </c>
      <c r="B26" s="193" t="str">
        <f>IF('Indicators Sheet_(IS)'!$Q50= "", "",'Indicators Sheet_(IS)'!$Q50)</f>
        <v/>
      </c>
      <c r="C26" s="193" t="str">
        <f>IF('Indicators Sheet_(IS)'!$Q51= "", "",'Indicators Sheet_(IS)'!$Q51)</f>
        <v/>
      </c>
      <c r="D26" s="515" t="str">
        <f>IF('Indicators Sheet_(IS)'!$Q52="n.d.","n.d.",'Indicators Sheet_(IS)'!$Q52*100)</f>
        <v>n.d.</v>
      </c>
      <c r="E26" s="193">
        <f>Berechnung1!N77</f>
        <v>1</v>
      </c>
      <c r="F26" s="171" t="str">
        <f>IF('Indicators Sheet_(IS)'!S50=0,"",'Indicators Sheet_(IS)'!S50)</f>
        <v/>
      </c>
      <c r="G26" s="171" t="str">
        <f>IF('Indicators Sheet_(IS)'!T50=0,"",'Indicators Sheet_(IS)'!T50)</f>
        <v/>
      </c>
      <c r="H26" s="193">
        <f>Berechnung1!O77</f>
        <v>0</v>
      </c>
      <c r="I26" s="228"/>
      <c r="J26" s="228"/>
      <c r="K26" s="229"/>
    </row>
    <row r="27" spans="1:12">
      <c r="A27" s="39">
        <v>12</v>
      </c>
      <c r="B27" s="193" t="str">
        <f>IF('Indicators Sheet_(IS)'!$Q53= "", "",'Indicators Sheet_(IS)'!$Q53)</f>
        <v/>
      </c>
      <c r="C27" s="193">
        <f>IF('Indicators Sheet_(IS)'!$Q54= "", "",'Indicators Sheet_(IS)'!$Q54)</f>
        <v>0</v>
      </c>
      <c r="D27" s="515" t="str">
        <f>IF('Indicators Sheet_(IS)'!$Q55="n.d.","n.d.",'Indicators Sheet_(IS)'!$Q55*100)</f>
        <v>n.d.</v>
      </c>
      <c r="E27" s="193">
        <f>Berechnung1!N80</f>
        <v>1</v>
      </c>
      <c r="F27" s="171" t="str">
        <f>IF('Indicators Sheet_(IS)'!S53=0,"",'Indicators Sheet_(IS)'!S53)</f>
        <v/>
      </c>
      <c r="G27" s="171" t="str">
        <f>IF('Indicators Sheet_(IS)'!T53=0,"",'Indicators Sheet_(IS)'!T53)</f>
        <v/>
      </c>
      <c r="H27" s="193">
        <f>Berechnung1!O80</f>
        <v>0</v>
      </c>
      <c r="I27" s="228"/>
      <c r="J27" s="228"/>
      <c r="K27" s="229"/>
    </row>
    <row r="28" spans="1:12">
      <c r="A28" s="168" t="s">
        <v>1003</v>
      </c>
      <c r="B28" s="193" t="str">
        <f>IF('Indicators Sheet_(IS)'!$Q56= "", "",'Indicators Sheet_(IS)'!$Q56)</f>
        <v/>
      </c>
      <c r="C28" s="193" t="str">
        <f>IF('Indicators Sheet_(IS)'!$Q57= "", "",'Indicators Sheet_(IS)'!$Q57)</f>
        <v/>
      </c>
      <c r="D28" s="515" t="str">
        <f>IF('Indicators Sheet_(IS)'!$Q58="n.d.","n.d.",'Indicators Sheet_(IS)'!$Q58*100)</f>
        <v>n.d.</v>
      </c>
      <c r="E28" s="193">
        <f>Berechnung1!N83</f>
        <v>1</v>
      </c>
      <c r="F28" s="178" t="str">
        <f>IF('Indicators Sheet_(IS)'!S56=0,"",'Indicators Sheet_(IS)'!S56)</f>
        <v/>
      </c>
      <c r="G28" s="178" t="str">
        <f>IF('Indicators Sheet_(IS)'!T56=0,"",'Indicators Sheet_(IS)'!T56)</f>
        <v/>
      </c>
      <c r="H28" s="194">
        <f>Berechnung1!O83</f>
        <v>0</v>
      </c>
      <c r="I28" s="228"/>
      <c r="J28" s="228"/>
      <c r="K28" s="228"/>
      <c r="L28" s="179"/>
    </row>
    <row r="29" spans="1:12">
      <c r="A29" s="168" t="s">
        <v>1004</v>
      </c>
      <c r="B29" s="193" t="str">
        <f>IF('Indicators Sheet_(IS)'!$Q59= "", "",'Indicators Sheet_(IS)'!$Q59)</f>
        <v/>
      </c>
      <c r="C29" s="193" t="str">
        <f>IF('Indicators Sheet_(IS)'!$Q60= "", "",'Indicators Sheet_(IS)'!$Q60)</f>
        <v/>
      </c>
      <c r="D29" s="515" t="str">
        <f>IF('Indicators Sheet_(IS)'!$Q61="n.d.","n.d.",'Indicators Sheet_(IS)'!$Q61*100)</f>
        <v>n.d.</v>
      </c>
      <c r="E29" s="193">
        <f>Berechnung1!N86</f>
        <v>1</v>
      </c>
      <c r="F29" s="178" t="str">
        <f>IF('Indicators Sheet_(IS)'!S59=0,"",'Indicators Sheet_(IS)'!S59)</f>
        <v/>
      </c>
      <c r="G29" s="178" t="str">
        <f>IF('Indicators Sheet_(IS)'!T59=0,"",'Indicators Sheet_(IS)'!T59)</f>
        <v/>
      </c>
      <c r="H29" s="194">
        <f>Berechnung1!O86</f>
        <v>0</v>
      </c>
      <c r="I29" s="228"/>
      <c r="J29" s="228"/>
      <c r="K29" s="228"/>
      <c r="L29" s="179"/>
    </row>
    <row r="30" spans="1:12">
      <c r="A30" s="168">
        <v>14</v>
      </c>
      <c r="B30" s="193" t="str">
        <f>IF('Indicators Sheet_(IS)'!$Q62= "", "",'Indicators Sheet_(IS)'!$Q62)</f>
        <v/>
      </c>
      <c r="C30" s="193" t="str">
        <f>IF('Indicators Sheet_(IS)'!$Q63= "", "",'Indicators Sheet_(IS)'!$Q63)</f>
        <v/>
      </c>
      <c r="D30" s="515" t="str">
        <f>IF('Indicators Sheet_(IS)'!$Q64="n.d.","n.d.",IF('Indicators Sheet_(IS)'!$Q64="","n.d.",'Indicators Sheet_(IS)'!$Q64*100))</f>
        <v>n.d.</v>
      </c>
      <c r="E30" s="193">
        <f>Berechnung1!N89</f>
        <v>1</v>
      </c>
      <c r="F30" s="178" t="str">
        <f>IF('Indicators Sheet_(IS)'!S62=0,"",'Indicators Sheet_(IS)'!S62)</f>
        <v/>
      </c>
      <c r="G30" s="178" t="str">
        <f>IF('Indicators Sheet_(IS)'!T62=0,"",'Indicators Sheet_(IS)'!T62)</f>
        <v/>
      </c>
      <c r="H30" s="194">
        <f>Berechnung1!O89</f>
        <v>0</v>
      </c>
      <c r="I30" s="228"/>
      <c r="J30" s="228"/>
      <c r="K30" s="308"/>
      <c r="L30" s="179"/>
    </row>
    <row r="31" spans="1:12">
      <c r="A31" s="168">
        <v>15</v>
      </c>
      <c r="B31" s="193" t="str">
        <f>IF('Indicators Sheet_(IS)'!$Q65= "", "",'Indicators Sheet_(IS)'!$Q65)</f>
        <v/>
      </c>
      <c r="C31" s="193" t="str">
        <f>IF('Indicators Sheet_(IS)'!$Q66= "", "",'Indicators Sheet_(IS)'!$Q66)</f>
        <v/>
      </c>
      <c r="D31" s="515" t="str">
        <f>IF('Indicators Sheet_(IS)'!$Q67="n.d.","n.d.",IF('Indicators Sheet_(IS)'!$Q67="","n.d.",'Indicators Sheet_(IS)'!$Q67*100))</f>
        <v>n.d.</v>
      </c>
      <c r="E31" s="193">
        <f>Berechnung1!N92</f>
        <v>1</v>
      </c>
      <c r="F31" s="178" t="str">
        <f>IF('Indicators Sheet_(IS)'!S65=0,"",'Indicators Sheet_(IS)'!S65)</f>
        <v/>
      </c>
      <c r="G31" s="178" t="str">
        <f>IF('Indicators Sheet_(IS)'!T65=0,"",'Indicators Sheet_(IS)'!T65)</f>
        <v/>
      </c>
      <c r="H31" s="194">
        <f>Berechnung1!O92</f>
        <v>0</v>
      </c>
      <c r="I31" s="228"/>
      <c r="J31" s="228"/>
      <c r="K31" s="308"/>
    </row>
    <row r="32" spans="1:12">
      <c r="A32" s="168">
        <v>16</v>
      </c>
      <c r="B32" s="193" t="str">
        <f>IF('Indicators Sheet_(IS)'!$Q68= "", "",'Indicators Sheet_(IS)'!$Q68)</f>
        <v/>
      </c>
      <c r="C32" s="193">
        <f>IF('Indicators Sheet_(IS)'!$Q69= "", "",'Indicators Sheet_(IS)'!$Q69)</f>
        <v>0</v>
      </c>
      <c r="D32" s="515" t="str">
        <f>IF('Indicators Sheet_(IS)'!$Q70="n.d.","n.d.",IF('Indicators Sheet_(IS)'!$Q70="","n.d.",'Indicators Sheet_(IS)'!$Q70*100))</f>
        <v>n.d.</v>
      </c>
      <c r="E32" s="193">
        <f>Berechnung1!N95</f>
        <v>1</v>
      </c>
      <c r="F32" s="178" t="str">
        <f>IF('Indicators Sheet_(IS)'!S68=0,"",'Indicators Sheet_(IS)'!S68)</f>
        <v/>
      </c>
      <c r="G32" s="178" t="str">
        <f>IF('Indicators Sheet_(IS)'!T68=0,"",'Indicators Sheet_(IS)'!T68)</f>
        <v/>
      </c>
      <c r="H32" s="194">
        <f>Berechnung1!O95</f>
        <v>0</v>
      </c>
      <c r="I32" s="228"/>
      <c r="J32" s="228"/>
      <c r="K32" s="308"/>
    </row>
    <row r="33" spans="1:11">
      <c r="A33" s="168">
        <v>17</v>
      </c>
      <c r="B33" s="193" t="str">
        <f>IF('Indicators Sheet_(IS)'!$Q71= "", "",'Indicators Sheet_(IS)'!$Q71)</f>
        <v/>
      </c>
      <c r="C33" s="193">
        <f>IF('Indicators Sheet_(IS)'!$Q72= "", "",'Indicators Sheet_(IS)'!$Q72)</f>
        <v>0</v>
      </c>
      <c r="D33" s="515" t="str">
        <f>IF('Indicators Sheet_(IS)'!$Q73="n.d.","n.d.",IF('Indicators Sheet_(IS)'!$Q73="","n.d.",'Indicators Sheet_(IS)'!$Q73*100))</f>
        <v>n.d.</v>
      </c>
      <c r="E33" s="193">
        <f>Berechnung1!N98</f>
        <v>1</v>
      </c>
      <c r="F33" s="178" t="str">
        <f>IF('Indicators Sheet_(IS)'!S71=0,"",'Indicators Sheet_(IS)'!S71)</f>
        <v/>
      </c>
      <c r="G33" s="178" t="str">
        <f>IF('Indicators Sheet_(IS)'!T71=0,"",'Indicators Sheet_(IS)'!T71)</f>
        <v/>
      </c>
      <c r="H33" s="194">
        <f>Berechnung1!O98</f>
        <v>0</v>
      </c>
      <c r="I33" s="228"/>
      <c r="J33" s="228"/>
      <c r="K33" s="308"/>
    </row>
  </sheetData>
  <customSheetViews>
    <customSheetView guid="{DAA0C1F4-4D8F-4BD8-91F9-40281B589772}" state="hidden">
      <selection activeCell="B6" sqref="B6"/>
      <pageMargins left="0.7" right="0.7" top="0.78740157499999996" bottom="0.78740157499999996" header="0.3" footer="0.3"/>
      <pageSetup paperSize="9" orientation="portrait" horizontalDpi="0" verticalDpi="0" r:id="rId1"/>
    </customSheetView>
    <customSheetView guid="{AD479C9E-06F7-4C03-8179-295428B49475}" state="hidden">
      <selection activeCell="B6" sqref="B6"/>
      <pageMargins left="0.7" right="0.7" top="0.78740157499999996" bottom="0.78740157499999996" header="0.3" footer="0.3"/>
      <pageSetup paperSize="9" orientation="portrait" horizontalDpi="0" verticalDpi="0" r:id="rId2"/>
    </customSheetView>
  </customSheetViews>
  <phoneticPr fontId="41" type="noConversion"/>
  <pageMargins left="0.7" right="0.7" top="0.78740157499999996" bottom="0.78740157499999996" header="0.3" footer="0.3"/>
  <pageSetup paperSize="9" orientation="portrait" r:id="rId3"/>
  <ignoredErrors>
    <ignoredError sqref="A18 A12:A14" numberStoredAsText="1"/>
  </ignoredError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3"/>
  <dimension ref="A1:M28"/>
  <sheetViews>
    <sheetView showGridLines="0" showWhiteSpace="0" topLeftCell="A2" zoomScaleNormal="100" workbookViewId="0">
      <selection activeCell="Q14" sqref="Q14"/>
    </sheetView>
  </sheetViews>
  <sheetFormatPr defaultColWidth="11.42578125" defaultRowHeight="15"/>
  <cols>
    <col min="1" max="1" width="3.42578125" style="298" customWidth="1"/>
    <col min="2" max="2" width="17.85546875" style="298" customWidth="1"/>
    <col min="3" max="3" width="6.28515625" style="65" customWidth="1"/>
    <col min="4" max="4" width="8.85546875" style="65" customWidth="1"/>
    <col min="5" max="5" width="6.28515625" style="65" customWidth="1"/>
    <col min="6" max="7" width="6.42578125" style="65" customWidth="1"/>
    <col min="8" max="8" width="7" style="65" customWidth="1"/>
    <col min="9" max="9" width="9.85546875" style="65" customWidth="1"/>
    <col min="10" max="10" width="33.5703125" style="298" customWidth="1"/>
    <col min="11" max="11" width="34.42578125" style="298" customWidth="1"/>
    <col min="12" max="12" width="0.5703125" style="298" customWidth="1"/>
    <col min="13" max="13" width="9.140625" style="298" hidden="1" customWidth="1"/>
    <col min="14" max="16384" width="11.42578125" style="298"/>
  </cols>
  <sheetData>
    <row r="1" spans="1:13" hidden="1">
      <c r="B1" s="369" t="e">
        <f ca="1">IF(M11=TRUE,"A1:L15",CONCATENATE("A1:L",(MATCH("",A:A,-1)-1)))</f>
        <v>#REF!</v>
      </c>
    </row>
    <row r="2" spans="1:13" s="35" customFormat="1" ht="16.5" customHeight="1">
      <c r="A2" s="21" t="s">
        <v>402</v>
      </c>
      <c r="C2" s="10"/>
      <c r="D2" s="10"/>
      <c r="E2" s="10"/>
      <c r="F2" s="10"/>
      <c r="G2" s="10"/>
      <c r="H2" s="10"/>
      <c r="I2" s="10"/>
    </row>
    <row r="3" spans="1:13" s="35" customFormat="1" ht="16.5">
      <c r="A3" s="364" t="s">
        <v>246</v>
      </c>
      <c r="C3" s="10"/>
      <c r="D3" s="10"/>
      <c r="E3" s="10"/>
      <c r="F3" s="10"/>
      <c r="G3" s="10"/>
      <c r="H3" s="10"/>
      <c r="I3" s="10"/>
      <c r="K3" s="363"/>
    </row>
    <row r="4" spans="1:13" s="35" customFormat="1" ht="11.25" customHeight="1">
      <c r="C4" s="10"/>
      <c r="D4" s="10"/>
      <c r="E4" s="10"/>
      <c r="F4" s="10"/>
      <c r="G4" s="10"/>
      <c r="H4" s="10"/>
      <c r="I4" s="10"/>
      <c r="K4" s="363"/>
    </row>
    <row r="5" spans="1:13" s="35" customFormat="1" ht="13.5" customHeight="1">
      <c r="C5" s="10"/>
      <c r="D5" s="10"/>
      <c r="E5" s="10"/>
      <c r="F5" s="10"/>
      <c r="G5" s="10"/>
      <c r="H5" s="10"/>
      <c r="I5" s="10"/>
      <c r="J5" s="10"/>
      <c r="K5" s="363"/>
    </row>
    <row r="6" spans="1:13" s="108" customFormat="1" ht="15" customHeight="1">
      <c r="B6" s="23" t="s">
        <v>119</v>
      </c>
      <c r="C6" s="846" t="str">
        <f>IF('Basic Data'!C8=0,"",'Basic Data'!C8)</f>
        <v/>
      </c>
      <c r="D6" s="847"/>
      <c r="E6" s="847"/>
      <c r="F6" s="847"/>
      <c r="G6" s="847"/>
      <c r="H6" s="847"/>
      <c r="I6" s="847"/>
      <c r="J6" s="848"/>
      <c r="K6" s="363"/>
    </row>
    <row r="7" spans="1:13" s="108" customFormat="1" ht="6.95" customHeight="1">
      <c r="B7" s="362"/>
      <c r="C7" s="10"/>
      <c r="D7" s="10"/>
      <c r="E7" s="10"/>
      <c r="F7" s="10"/>
      <c r="G7" s="10"/>
      <c r="H7" s="10"/>
      <c r="I7" s="10"/>
      <c r="J7" s="10"/>
      <c r="K7" s="363"/>
    </row>
    <row r="8" spans="1:13" s="108" customFormat="1" ht="15" customHeight="1">
      <c r="B8" s="23" t="s">
        <v>77</v>
      </c>
      <c r="C8" s="846" t="str">
        <f>IF('Basic Data'!C6=0,"",'Basic Data'!C6)</f>
        <v>Not listed</v>
      </c>
      <c r="D8" s="847"/>
      <c r="E8" s="847"/>
      <c r="F8" s="848"/>
      <c r="G8" s="366"/>
      <c r="H8" s="371" t="s">
        <v>322</v>
      </c>
      <c r="J8" s="365" t="str">
        <f>IF('Basic Data'!O12=0,"",'Basic Data'!O12)</f>
        <v/>
      </c>
      <c r="K8" s="363"/>
    </row>
    <row r="9" spans="1:13" s="35" customFormat="1" ht="14.25" customHeight="1">
      <c r="C9" s="10"/>
      <c r="D9" s="10"/>
      <c r="E9" s="10"/>
      <c r="F9" s="10"/>
      <c r="G9" s="10"/>
      <c r="H9" s="10"/>
      <c r="I9" s="10"/>
      <c r="K9" s="363"/>
    </row>
    <row r="10" spans="1:13" s="35" customFormat="1" ht="14.25" customHeight="1">
      <c r="B10" s="385" t="e">
        <f ca="1">IF($M$11=TRUE,"Kein Datendefizit vorhanden","")</f>
        <v>#REF!</v>
      </c>
      <c r="C10" s="10"/>
      <c r="D10" s="10"/>
      <c r="E10" s="10"/>
      <c r="F10" s="10"/>
      <c r="G10" s="10"/>
      <c r="H10" s="10"/>
      <c r="I10" s="10"/>
      <c r="K10" s="363"/>
      <c r="M10" s="367" t="s">
        <v>318</v>
      </c>
    </row>
    <row r="11" spans="1:13" s="35" customFormat="1" ht="14.25" customHeight="1">
      <c r="B11" s="117" t="e">
        <f ca="1">IF($M$11=TRUE,"","Übertragung erfolgt automatisch aus Kennzahlenbogen (Ist-Werte, Begründungen und Aktionen)")</f>
        <v>#REF!</v>
      </c>
      <c r="C11" s="10"/>
      <c r="D11" s="10"/>
      <c r="E11" s="10"/>
      <c r="F11" s="10"/>
      <c r="G11" s="10"/>
      <c r="H11" s="10"/>
      <c r="I11" s="10"/>
      <c r="K11" s="363"/>
      <c r="M11" s="367" t="e">
        <f t="array" aca="1" ref="M11" ca="1">$A$14:$K$28=""</f>
        <v>#REF!</v>
      </c>
    </row>
    <row r="12" spans="1:13" ht="15" customHeight="1">
      <c r="A12" s="849" t="e">
        <f ca="1">IF($M$11=TRUE,"","KN")</f>
        <v>#REF!</v>
      </c>
      <c r="B12" s="849" t="e">
        <f ca="1">IF($M$11=TRUE,"","Kennzahlendefinition")</f>
        <v>#REF!</v>
      </c>
      <c r="C12" s="851" t="e">
        <f ca="1">IF($M$11=TRUE,"","Vorgaben Datenqualität")</f>
        <v>#REF!</v>
      </c>
      <c r="D12" s="852"/>
      <c r="E12" s="853"/>
      <c r="F12" s="851" t="e">
        <f ca="1">IF($M$11=TRUE,"","Ist-Werte")</f>
        <v>#REF!</v>
      </c>
      <c r="G12" s="852"/>
      <c r="H12" s="853"/>
      <c r="I12" s="849" t="e">
        <f ca="1">IF($M$11=TRUE,"","Daten-qualität
1), 2), 3)")</f>
        <v>#REF!</v>
      </c>
      <c r="J12" s="384" t="e">
        <f ca="1">IF($M$11=TRUE,"","Verifizierung Zentrum")</f>
        <v>#REF!</v>
      </c>
      <c r="K12" s="383"/>
    </row>
    <row r="13" spans="1:13" ht="22.5" customHeight="1">
      <c r="A13" s="850"/>
      <c r="B13" s="850"/>
      <c r="C13" s="361" t="e">
        <f ca="1">IF($M$11=TRUE,"","Plausi unklar")</f>
        <v>#REF!</v>
      </c>
      <c r="D13" s="361" t="e">
        <f ca="1">IF($M$11=TRUE,"","Sollvorgabe")</f>
        <v>#REF!</v>
      </c>
      <c r="E13" s="361" t="e">
        <f ca="1">IF($M$11=TRUE,"","Plausi unklar")</f>
        <v>#REF!</v>
      </c>
      <c r="F13" s="361" t="e">
        <f ca="1">IF($M$11=TRUE,"","Zähler / Anzahl")</f>
        <v>#REF!</v>
      </c>
      <c r="G13" s="361" t="e">
        <f ca="1">IF($M$11=TRUE,"","Nenner")</f>
        <v>#REF!</v>
      </c>
      <c r="H13" s="361" t="e">
        <f ca="1">IF($M$11=TRUE,"","Quote")</f>
        <v>#REF!</v>
      </c>
      <c r="I13" s="850"/>
      <c r="J13" s="376" t="e">
        <f ca="1">IF($M$11=TRUE,"","Begründung / Ursache")</f>
        <v>#REF!</v>
      </c>
      <c r="K13" s="360" t="e">
        <f ca="1">IF($M$11=TRUE,"","Eingeleitete / geplante Aktionen")</f>
        <v>#REF!</v>
      </c>
    </row>
    <row r="14" spans="1:13" ht="159.94999999999999" customHeight="1">
      <c r="A14" s="268" t="e">
        <f ca="1">'Hilfstabelle Datendef KB'!O2</f>
        <v>#REF!</v>
      </c>
      <c r="B14" s="129" t="e">
        <f ca="1">'Hilfstabelle Datendef KB'!P2</f>
        <v>#REF!</v>
      </c>
      <c r="C14" s="368" t="e">
        <f ca="1">'Hilfstabelle Datendef KB'!Q2</f>
        <v>#REF!</v>
      </c>
      <c r="D14" s="268" t="e">
        <f ca="1">'Hilfstabelle Datendef KB'!R2</f>
        <v>#REF!</v>
      </c>
      <c r="E14" s="368" t="e">
        <f ca="1">'Hilfstabelle Datendef KB'!S2</f>
        <v>#REF!</v>
      </c>
      <c r="F14" s="268" t="e">
        <f ca="1">'Hilfstabelle Datendef KB'!T2</f>
        <v>#REF!</v>
      </c>
      <c r="G14" s="268" t="e">
        <f ca="1">'Hilfstabelle Datendef KB'!U2</f>
        <v>#REF!</v>
      </c>
      <c r="H14" s="370" t="e">
        <f ca="1">'Hilfstabelle Datendef KB'!V2</f>
        <v>#REF!</v>
      </c>
      <c r="I14" s="268" t="e">
        <f ca="1">'Hilfstabelle Datendef KB'!W2</f>
        <v>#REF!</v>
      </c>
      <c r="J14" s="130" t="e">
        <f ca="1">'Hilfstabelle Datendef KB'!X2</f>
        <v>#REF!</v>
      </c>
      <c r="K14" s="130" t="e">
        <f ca="1">'Hilfstabelle Datendef KB'!Y2</f>
        <v>#REF!</v>
      </c>
    </row>
    <row r="15" spans="1:13" ht="159.94999999999999" customHeight="1">
      <c r="A15" s="268" t="e">
        <f ca="1">'Hilfstabelle Datendef KB'!O3</f>
        <v>#REF!</v>
      </c>
      <c r="B15" s="129" t="e">
        <f ca="1">'Hilfstabelle Datendef KB'!P3</f>
        <v>#REF!</v>
      </c>
      <c r="C15" s="368" t="e">
        <f ca="1">'Hilfstabelle Datendef KB'!Q3</f>
        <v>#REF!</v>
      </c>
      <c r="D15" s="268" t="e">
        <f ca="1">'Hilfstabelle Datendef KB'!R3</f>
        <v>#REF!</v>
      </c>
      <c r="E15" s="368" t="e">
        <f ca="1">'Hilfstabelle Datendef KB'!S3</f>
        <v>#REF!</v>
      </c>
      <c r="F15" s="268" t="e">
        <f ca="1">'Hilfstabelle Datendef KB'!T3</f>
        <v>#REF!</v>
      </c>
      <c r="G15" s="268" t="e">
        <f ca="1">'Hilfstabelle Datendef KB'!U3</f>
        <v>#REF!</v>
      </c>
      <c r="H15" s="370" t="e">
        <f ca="1">'Hilfstabelle Datendef KB'!V3</f>
        <v>#REF!</v>
      </c>
      <c r="I15" s="268" t="e">
        <f ca="1">'Hilfstabelle Datendef KB'!W3</f>
        <v>#REF!</v>
      </c>
      <c r="J15" s="130" t="e">
        <f ca="1">'Hilfstabelle Datendef KB'!X3</f>
        <v>#REF!</v>
      </c>
      <c r="K15" s="130" t="e">
        <f ca="1">'Hilfstabelle Datendef KB'!Y3</f>
        <v>#REF!</v>
      </c>
    </row>
    <row r="16" spans="1:13" ht="159.94999999999999" customHeight="1">
      <c r="A16" s="268" t="e">
        <f ca="1">'Hilfstabelle Datendef KB'!O4</f>
        <v>#REF!</v>
      </c>
      <c r="B16" s="129" t="e">
        <f ca="1">'Hilfstabelle Datendef KB'!P4</f>
        <v>#REF!</v>
      </c>
      <c r="C16" s="368" t="e">
        <f ca="1">'Hilfstabelle Datendef KB'!Q4</f>
        <v>#REF!</v>
      </c>
      <c r="D16" s="268" t="e">
        <f ca="1">'Hilfstabelle Datendef KB'!R4</f>
        <v>#REF!</v>
      </c>
      <c r="E16" s="368" t="e">
        <f ca="1">'Hilfstabelle Datendef KB'!S4</f>
        <v>#REF!</v>
      </c>
      <c r="F16" s="268" t="e">
        <f ca="1">'Hilfstabelle Datendef KB'!T4</f>
        <v>#REF!</v>
      </c>
      <c r="G16" s="268" t="e">
        <f ca="1">'Hilfstabelle Datendef KB'!U4</f>
        <v>#REF!</v>
      </c>
      <c r="H16" s="370" t="e">
        <f ca="1">'Hilfstabelle Datendef KB'!V4</f>
        <v>#REF!</v>
      </c>
      <c r="I16" s="268" t="e">
        <f ca="1">'Hilfstabelle Datendef KB'!W4</f>
        <v>#REF!</v>
      </c>
      <c r="J16" s="130" t="e">
        <f ca="1">'Hilfstabelle Datendef KB'!X4</f>
        <v>#REF!</v>
      </c>
      <c r="K16" s="130" t="e">
        <f ca="1">'Hilfstabelle Datendef KB'!Y4</f>
        <v>#REF!</v>
      </c>
    </row>
    <row r="17" spans="1:11" ht="159.94999999999999" customHeight="1">
      <c r="A17" s="268" t="e">
        <f ca="1">'Hilfstabelle Datendef KB'!O5</f>
        <v>#REF!</v>
      </c>
      <c r="B17" s="129" t="e">
        <f ca="1">'Hilfstabelle Datendef KB'!P5</f>
        <v>#REF!</v>
      </c>
      <c r="C17" s="368" t="e">
        <f ca="1">'Hilfstabelle Datendef KB'!Q5</f>
        <v>#REF!</v>
      </c>
      <c r="D17" s="268" t="e">
        <f ca="1">'Hilfstabelle Datendef KB'!R5</f>
        <v>#REF!</v>
      </c>
      <c r="E17" s="368" t="e">
        <f ca="1">'Hilfstabelle Datendef KB'!S5</f>
        <v>#REF!</v>
      </c>
      <c r="F17" s="268" t="e">
        <f ca="1">'Hilfstabelle Datendef KB'!T5</f>
        <v>#REF!</v>
      </c>
      <c r="G17" s="268" t="e">
        <f ca="1">'Hilfstabelle Datendef KB'!U5</f>
        <v>#REF!</v>
      </c>
      <c r="H17" s="370" t="e">
        <f ca="1">'Hilfstabelle Datendef KB'!V5</f>
        <v>#REF!</v>
      </c>
      <c r="I17" s="268" t="e">
        <f ca="1">'Hilfstabelle Datendef KB'!W5</f>
        <v>#REF!</v>
      </c>
      <c r="J17" s="130" t="e">
        <f ca="1">'Hilfstabelle Datendef KB'!X5</f>
        <v>#REF!</v>
      </c>
      <c r="K17" s="130" t="e">
        <f ca="1">'Hilfstabelle Datendef KB'!Y5</f>
        <v>#REF!</v>
      </c>
    </row>
    <row r="18" spans="1:11" ht="159.94999999999999" customHeight="1">
      <c r="A18" s="268" t="e">
        <f ca="1">'Hilfstabelle Datendef KB'!O6</f>
        <v>#REF!</v>
      </c>
      <c r="B18" s="129" t="e">
        <f ca="1">'Hilfstabelle Datendef KB'!P6</f>
        <v>#REF!</v>
      </c>
      <c r="C18" s="368" t="e">
        <f ca="1">'Hilfstabelle Datendef KB'!Q6</f>
        <v>#REF!</v>
      </c>
      <c r="D18" s="268" t="e">
        <f ca="1">'Hilfstabelle Datendef KB'!R6</f>
        <v>#REF!</v>
      </c>
      <c r="E18" s="368" t="e">
        <f ca="1">'Hilfstabelle Datendef KB'!S6</f>
        <v>#REF!</v>
      </c>
      <c r="F18" s="268" t="e">
        <f ca="1">'Hilfstabelle Datendef KB'!T6</f>
        <v>#REF!</v>
      </c>
      <c r="G18" s="268" t="e">
        <f ca="1">'Hilfstabelle Datendef KB'!U6</f>
        <v>#REF!</v>
      </c>
      <c r="H18" s="370" t="e">
        <f ca="1">'Hilfstabelle Datendef KB'!V6</f>
        <v>#REF!</v>
      </c>
      <c r="I18" s="268" t="e">
        <f ca="1">'Hilfstabelle Datendef KB'!W6</f>
        <v>#REF!</v>
      </c>
      <c r="J18" s="130" t="e">
        <f ca="1">'Hilfstabelle Datendef KB'!X6</f>
        <v>#REF!</v>
      </c>
      <c r="K18" s="130" t="e">
        <f ca="1">'Hilfstabelle Datendef KB'!Y6</f>
        <v>#REF!</v>
      </c>
    </row>
    <row r="19" spans="1:11" ht="159.94999999999999" customHeight="1">
      <c r="A19" s="268" t="e">
        <f ca="1">'Hilfstabelle Datendef KB'!O7</f>
        <v>#REF!</v>
      </c>
      <c r="B19" s="129" t="e">
        <f ca="1">'Hilfstabelle Datendef KB'!P7</f>
        <v>#REF!</v>
      </c>
      <c r="C19" s="368" t="e">
        <f ca="1">'Hilfstabelle Datendef KB'!Q7</f>
        <v>#REF!</v>
      </c>
      <c r="D19" s="268" t="e">
        <f ca="1">'Hilfstabelle Datendef KB'!R7</f>
        <v>#REF!</v>
      </c>
      <c r="E19" s="368" t="e">
        <f ca="1">'Hilfstabelle Datendef KB'!S7</f>
        <v>#REF!</v>
      </c>
      <c r="F19" s="268" t="e">
        <f ca="1">'Hilfstabelle Datendef KB'!T7</f>
        <v>#REF!</v>
      </c>
      <c r="G19" s="268" t="e">
        <f ca="1">'Hilfstabelle Datendef KB'!U7</f>
        <v>#REF!</v>
      </c>
      <c r="H19" s="370" t="e">
        <f ca="1">'Hilfstabelle Datendef KB'!V7</f>
        <v>#REF!</v>
      </c>
      <c r="I19" s="268" t="e">
        <f ca="1">'Hilfstabelle Datendef KB'!W7</f>
        <v>#REF!</v>
      </c>
      <c r="J19" s="130" t="e">
        <f ca="1">'Hilfstabelle Datendef KB'!X7</f>
        <v>#REF!</v>
      </c>
      <c r="K19" s="130" t="e">
        <f ca="1">'Hilfstabelle Datendef KB'!Y7</f>
        <v>#REF!</v>
      </c>
    </row>
    <row r="20" spans="1:11" ht="159.94999999999999" customHeight="1">
      <c r="A20" s="268" t="e">
        <f ca="1">'Hilfstabelle Datendef KB'!O8</f>
        <v>#REF!</v>
      </c>
      <c r="B20" s="129" t="e">
        <f ca="1">'Hilfstabelle Datendef KB'!P8</f>
        <v>#REF!</v>
      </c>
      <c r="C20" s="368" t="e">
        <f ca="1">'Hilfstabelle Datendef KB'!Q8</f>
        <v>#REF!</v>
      </c>
      <c r="D20" s="268" t="e">
        <f ca="1">'Hilfstabelle Datendef KB'!R8</f>
        <v>#REF!</v>
      </c>
      <c r="E20" s="368" t="e">
        <f ca="1">'Hilfstabelle Datendef KB'!S8</f>
        <v>#REF!</v>
      </c>
      <c r="F20" s="268" t="e">
        <f ca="1">'Hilfstabelle Datendef KB'!T8</f>
        <v>#REF!</v>
      </c>
      <c r="G20" s="268" t="e">
        <f ca="1">'Hilfstabelle Datendef KB'!U8</f>
        <v>#REF!</v>
      </c>
      <c r="H20" s="370" t="e">
        <f ca="1">'Hilfstabelle Datendef KB'!V8</f>
        <v>#REF!</v>
      </c>
      <c r="I20" s="268" t="e">
        <f ca="1">'Hilfstabelle Datendef KB'!W8</f>
        <v>#REF!</v>
      </c>
      <c r="J20" s="130" t="e">
        <f ca="1">'Hilfstabelle Datendef KB'!X8</f>
        <v>#REF!</v>
      </c>
      <c r="K20" s="130" t="e">
        <f ca="1">'Hilfstabelle Datendef KB'!Y8</f>
        <v>#REF!</v>
      </c>
    </row>
    <row r="21" spans="1:11" ht="159.94999999999999" customHeight="1">
      <c r="A21" s="268" t="e">
        <f ca="1">'Hilfstabelle Datendef KB'!O9</f>
        <v>#REF!</v>
      </c>
      <c r="B21" s="129" t="e">
        <f ca="1">'Hilfstabelle Datendef KB'!P9</f>
        <v>#REF!</v>
      </c>
      <c r="C21" s="368" t="e">
        <f ca="1">'Hilfstabelle Datendef KB'!Q9</f>
        <v>#REF!</v>
      </c>
      <c r="D21" s="268" t="e">
        <f ca="1">'Hilfstabelle Datendef KB'!R9</f>
        <v>#REF!</v>
      </c>
      <c r="E21" s="368" t="e">
        <f ca="1">'Hilfstabelle Datendef KB'!S9</f>
        <v>#REF!</v>
      </c>
      <c r="F21" s="268" t="e">
        <f ca="1">'Hilfstabelle Datendef KB'!T9</f>
        <v>#REF!</v>
      </c>
      <c r="G21" s="268" t="e">
        <f ca="1">'Hilfstabelle Datendef KB'!U9</f>
        <v>#REF!</v>
      </c>
      <c r="H21" s="370" t="e">
        <f ca="1">'Hilfstabelle Datendef KB'!V9</f>
        <v>#REF!</v>
      </c>
      <c r="I21" s="268" t="e">
        <f ca="1">'Hilfstabelle Datendef KB'!W9</f>
        <v>#REF!</v>
      </c>
      <c r="J21" s="130" t="e">
        <f ca="1">'Hilfstabelle Datendef KB'!X9</f>
        <v>#REF!</v>
      </c>
      <c r="K21" s="130" t="e">
        <f ca="1">'Hilfstabelle Datendef KB'!Y9</f>
        <v>#REF!</v>
      </c>
    </row>
    <row r="22" spans="1:11" ht="159.94999999999999" customHeight="1">
      <c r="A22" s="268" t="e">
        <f ca="1">'Hilfstabelle Datendef KB'!O10</f>
        <v>#REF!</v>
      </c>
      <c r="B22" s="129" t="e">
        <f ca="1">'Hilfstabelle Datendef KB'!P10</f>
        <v>#REF!</v>
      </c>
      <c r="C22" s="368" t="e">
        <f ca="1">'Hilfstabelle Datendef KB'!Q10</f>
        <v>#REF!</v>
      </c>
      <c r="D22" s="268" t="e">
        <f ca="1">'Hilfstabelle Datendef KB'!R10</f>
        <v>#REF!</v>
      </c>
      <c r="E22" s="368" t="e">
        <f ca="1">'Hilfstabelle Datendef KB'!S10</f>
        <v>#REF!</v>
      </c>
      <c r="F22" s="268" t="e">
        <f ca="1">'Hilfstabelle Datendef KB'!T10</f>
        <v>#REF!</v>
      </c>
      <c r="G22" s="268" t="e">
        <f ca="1">'Hilfstabelle Datendef KB'!U10</f>
        <v>#REF!</v>
      </c>
      <c r="H22" s="370" t="e">
        <f ca="1">'Hilfstabelle Datendef KB'!V10</f>
        <v>#REF!</v>
      </c>
      <c r="I22" s="268" t="e">
        <f ca="1">'Hilfstabelle Datendef KB'!W10</f>
        <v>#REF!</v>
      </c>
      <c r="J22" s="130" t="e">
        <f ca="1">'Hilfstabelle Datendef KB'!X10</f>
        <v>#REF!</v>
      </c>
      <c r="K22" s="130" t="e">
        <f ca="1">'Hilfstabelle Datendef KB'!Y10</f>
        <v>#REF!</v>
      </c>
    </row>
    <row r="23" spans="1:11" ht="159.94999999999999" customHeight="1">
      <c r="A23" s="268" t="e">
        <f ca="1">'Hilfstabelle Datendef KB'!O11</f>
        <v>#REF!</v>
      </c>
      <c r="B23" s="129" t="e">
        <f ca="1">'Hilfstabelle Datendef KB'!P11</f>
        <v>#REF!</v>
      </c>
      <c r="C23" s="368" t="e">
        <f ca="1">'Hilfstabelle Datendef KB'!Q11</f>
        <v>#REF!</v>
      </c>
      <c r="D23" s="268" t="e">
        <f ca="1">'Hilfstabelle Datendef KB'!R11</f>
        <v>#REF!</v>
      </c>
      <c r="E23" s="368" t="e">
        <f ca="1">'Hilfstabelle Datendef KB'!S11</f>
        <v>#REF!</v>
      </c>
      <c r="F23" s="268" t="e">
        <f ca="1">'Hilfstabelle Datendef KB'!T11</f>
        <v>#REF!</v>
      </c>
      <c r="G23" s="268" t="e">
        <f ca="1">'Hilfstabelle Datendef KB'!U11</f>
        <v>#REF!</v>
      </c>
      <c r="H23" s="370" t="e">
        <f ca="1">'Hilfstabelle Datendef KB'!V11</f>
        <v>#REF!</v>
      </c>
      <c r="I23" s="268" t="e">
        <f ca="1">'Hilfstabelle Datendef KB'!W11</f>
        <v>#REF!</v>
      </c>
      <c r="J23" s="130" t="e">
        <f ca="1">'Hilfstabelle Datendef KB'!X11</f>
        <v>#REF!</v>
      </c>
      <c r="K23" s="130" t="e">
        <f ca="1">'Hilfstabelle Datendef KB'!Y11</f>
        <v>#REF!</v>
      </c>
    </row>
    <row r="24" spans="1:11" ht="159.94999999999999" customHeight="1">
      <c r="A24" s="268" t="e">
        <f ca="1">'Hilfstabelle Datendef KB'!O12</f>
        <v>#REF!</v>
      </c>
      <c r="B24" s="129" t="e">
        <f ca="1">'Hilfstabelle Datendef KB'!P12</f>
        <v>#REF!</v>
      </c>
      <c r="C24" s="368" t="e">
        <f ca="1">'Hilfstabelle Datendef KB'!Q12</f>
        <v>#REF!</v>
      </c>
      <c r="D24" s="268" t="e">
        <f ca="1">'Hilfstabelle Datendef KB'!R12</f>
        <v>#REF!</v>
      </c>
      <c r="E24" s="368" t="e">
        <f ca="1">'Hilfstabelle Datendef KB'!S12</f>
        <v>#REF!</v>
      </c>
      <c r="F24" s="268" t="e">
        <f ca="1">'Hilfstabelle Datendef KB'!T12</f>
        <v>#REF!</v>
      </c>
      <c r="G24" s="268" t="e">
        <f ca="1">'Hilfstabelle Datendef KB'!U12</f>
        <v>#REF!</v>
      </c>
      <c r="H24" s="370" t="e">
        <f ca="1">'Hilfstabelle Datendef KB'!V12</f>
        <v>#REF!</v>
      </c>
      <c r="I24" s="268" t="e">
        <f ca="1">'Hilfstabelle Datendef KB'!W12</f>
        <v>#REF!</v>
      </c>
      <c r="J24" s="130" t="e">
        <f ca="1">'Hilfstabelle Datendef KB'!X12</f>
        <v>#REF!</v>
      </c>
      <c r="K24" s="130" t="e">
        <f ca="1">'Hilfstabelle Datendef KB'!Y12</f>
        <v>#REF!</v>
      </c>
    </row>
    <row r="25" spans="1:11" ht="159.94999999999999" customHeight="1">
      <c r="A25" s="268" t="e">
        <f ca="1">'Hilfstabelle Datendef KB'!O13</f>
        <v>#REF!</v>
      </c>
      <c r="B25" s="129" t="e">
        <f ca="1">'Hilfstabelle Datendef KB'!P13</f>
        <v>#REF!</v>
      </c>
      <c r="C25" s="368" t="e">
        <f ca="1">'Hilfstabelle Datendef KB'!Q13</f>
        <v>#REF!</v>
      </c>
      <c r="D25" s="268" t="e">
        <f ca="1">'Hilfstabelle Datendef KB'!R13</f>
        <v>#REF!</v>
      </c>
      <c r="E25" s="368" t="e">
        <f ca="1">'Hilfstabelle Datendef KB'!S13</f>
        <v>#REF!</v>
      </c>
      <c r="F25" s="268" t="e">
        <f ca="1">'Hilfstabelle Datendef KB'!T13</f>
        <v>#REF!</v>
      </c>
      <c r="G25" s="268" t="e">
        <f ca="1">'Hilfstabelle Datendef KB'!U13</f>
        <v>#REF!</v>
      </c>
      <c r="H25" s="370" t="e">
        <f ca="1">'Hilfstabelle Datendef KB'!V13</f>
        <v>#REF!</v>
      </c>
      <c r="I25" s="268" t="e">
        <f ca="1">'Hilfstabelle Datendef KB'!W13</f>
        <v>#REF!</v>
      </c>
      <c r="J25" s="130" t="e">
        <f ca="1">'Hilfstabelle Datendef KB'!X13</f>
        <v>#REF!</v>
      </c>
      <c r="K25" s="130" t="e">
        <f ca="1">'Hilfstabelle Datendef KB'!Y13</f>
        <v>#REF!</v>
      </c>
    </row>
    <row r="26" spans="1:11" ht="159.94999999999999" customHeight="1">
      <c r="A26" s="268" t="e">
        <f ca="1">'Hilfstabelle Datendef KB'!O14</f>
        <v>#REF!</v>
      </c>
      <c r="B26" s="129" t="e">
        <f ca="1">'Hilfstabelle Datendef KB'!P14</f>
        <v>#REF!</v>
      </c>
      <c r="C26" s="368" t="e">
        <f ca="1">'Hilfstabelle Datendef KB'!Q14</f>
        <v>#REF!</v>
      </c>
      <c r="D26" s="268" t="e">
        <f ca="1">'Hilfstabelle Datendef KB'!R14</f>
        <v>#REF!</v>
      </c>
      <c r="E26" s="368" t="e">
        <f ca="1">'Hilfstabelle Datendef KB'!S14</f>
        <v>#REF!</v>
      </c>
      <c r="F26" s="268" t="e">
        <f ca="1">'Hilfstabelle Datendef KB'!T14</f>
        <v>#REF!</v>
      </c>
      <c r="G26" s="268" t="e">
        <f ca="1">'Hilfstabelle Datendef KB'!U14</f>
        <v>#REF!</v>
      </c>
      <c r="H26" s="370" t="e">
        <f ca="1">'Hilfstabelle Datendef KB'!V14</f>
        <v>#REF!</v>
      </c>
      <c r="I26" s="268" t="e">
        <f ca="1">'Hilfstabelle Datendef KB'!W14</f>
        <v>#REF!</v>
      </c>
      <c r="J26" s="130" t="e">
        <f ca="1">'Hilfstabelle Datendef KB'!X14</f>
        <v>#REF!</v>
      </c>
      <c r="K26" s="130" t="e">
        <f ca="1">'Hilfstabelle Datendef KB'!Y14</f>
        <v>#REF!</v>
      </c>
    </row>
    <row r="27" spans="1:11" ht="159.94999999999999" customHeight="1">
      <c r="A27" s="268" t="e">
        <f ca="1">'Hilfstabelle Datendef KB'!O15</f>
        <v>#REF!</v>
      </c>
      <c r="B27" s="129" t="e">
        <f ca="1">'Hilfstabelle Datendef KB'!P15</f>
        <v>#REF!</v>
      </c>
      <c r="C27" s="368" t="e">
        <f ca="1">'Hilfstabelle Datendef KB'!Q15</f>
        <v>#REF!</v>
      </c>
      <c r="D27" s="268" t="e">
        <f ca="1">'Hilfstabelle Datendef KB'!R15</f>
        <v>#REF!</v>
      </c>
      <c r="E27" s="368" t="e">
        <f ca="1">'Hilfstabelle Datendef KB'!S15</f>
        <v>#REF!</v>
      </c>
      <c r="F27" s="268" t="e">
        <f ca="1">'Hilfstabelle Datendef KB'!T15</f>
        <v>#REF!</v>
      </c>
      <c r="G27" s="268" t="e">
        <f ca="1">'Hilfstabelle Datendef KB'!U15</f>
        <v>#REF!</v>
      </c>
      <c r="H27" s="370" t="e">
        <f ca="1">'Hilfstabelle Datendef KB'!V15</f>
        <v>#REF!</v>
      </c>
      <c r="I27" s="268" t="e">
        <f ca="1">'Hilfstabelle Datendef KB'!W15</f>
        <v>#REF!</v>
      </c>
      <c r="J27" s="130" t="e">
        <f ca="1">'Hilfstabelle Datendef KB'!X15</f>
        <v>#REF!</v>
      </c>
      <c r="K27" s="130" t="e">
        <f ca="1">'Hilfstabelle Datendef KB'!Y15</f>
        <v>#REF!</v>
      </c>
    </row>
    <row r="28" spans="1:11" ht="159.94999999999999" customHeight="1">
      <c r="A28" s="268" t="e">
        <f ca="1">'Hilfstabelle Datendef KB'!O16</f>
        <v>#REF!</v>
      </c>
      <c r="B28" s="129" t="e">
        <f ca="1">'Hilfstabelle Datendef KB'!P16</f>
        <v>#REF!</v>
      </c>
      <c r="C28" s="368" t="e">
        <f ca="1">'Hilfstabelle Datendef KB'!Q16</f>
        <v>#REF!</v>
      </c>
      <c r="D28" s="268" t="e">
        <f ca="1">'Hilfstabelle Datendef KB'!R16</f>
        <v>#REF!</v>
      </c>
      <c r="E28" s="368" t="e">
        <f ca="1">'Hilfstabelle Datendef KB'!S16</f>
        <v>#REF!</v>
      </c>
      <c r="F28" s="268" t="e">
        <f ca="1">'Hilfstabelle Datendef KB'!T16</f>
        <v>#REF!</v>
      </c>
      <c r="G28" s="268" t="e">
        <f ca="1">'Hilfstabelle Datendef KB'!U16</f>
        <v>#REF!</v>
      </c>
      <c r="H28" s="370" t="e">
        <f ca="1">'Hilfstabelle Datendef KB'!V16</f>
        <v>#REF!</v>
      </c>
      <c r="I28" s="268" t="e">
        <f ca="1">'Hilfstabelle Datendef KB'!W16</f>
        <v>#REF!</v>
      </c>
      <c r="J28" s="130" t="e">
        <f ca="1">'Hilfstabelle Datendef KB'!X16</f>
        <v>#REF!</v>
      </c>
      <c r="K28" s="130" t="e">
        <f ca="1">'Hilfstabelle Datendef KB'!Y16</f>
        <v>#REF!</v>
      </c>
    </row>
  </sheetData>
  <sheetProtection algorithmName="SHA-512" hashValue="HqZJn5xF2q9120f4hJpzdoDni0R3epY4RzVn5CfIKgYsS6uKA2U9iBbRZWmCiC8LFpsQBFrXwfZGi9/hgQsjwA==" saltValue="uWaZhD0aRNAT+Zk5Xf3QYQ==" spinCount="100000" sheet="1" selectLockedCells="1" selectUnlockedCells="1"/>
  <customSheetViews>
    <customSheetView guid="{DAA0C1F4-4D8F-4BD8-91F9-40281B589772}" showGridLines="0" topLeftCell="A23">
      <selection activeCell="K19" sqref="K19"/>
      <pageMargins left="7.874015748031496E-2" right="7.874015748031496E-2" top="0.19685039370078741" bottom="0.27559055118110237" header="0.11811023622047245" footer="0.11811023622047245"/>
      <pageSetup paperSize="9" orientation="landscape" horizontalDpi="0" verticalDpi="0" r:id="rId1"/>
      <headerFooter>
        <oddFooter>&amp;L&amp;"Arial,Standard"&amp;7&amp;F&amp;C&amp;"Arial,Standard"&amp;7 © DKG  Alle Rechte vorbehalten&amp;R&amp;"Arial,Standard"&amp;7&amp;P</oddFooter>
      </headerFooter>
    </customSheetView>
    <customSheetView guid="{AD479C9E-06F7-4C03-8179-295428B49475}" showGridLines="0">
      <selection activeCell="G20" sqref="G20"/>
      <pageMargins left="7.874015748031496E-2" right="7.874015748031496E-2" top="0.19685039370078741" bottom="0.27559055118110237" header="0.11811023622047245" footer="0.11811023622047245"/>
      <pageSetup paperSize="9" orientation="landscape" horizontalDpi="0" verticalDpi="0" r:id="rId2"/>
      <headerFooter>
        <oddFooter>&amp;L&amp;"Arial,Standard"&amp;7&amp;F&amp;C&amp;"Arial,Standard"&amp;7 © DKG  Alle Rechte vorbehalten&amp;R&amp;"Arial,Standard"&amp;7&amp;P</oddFooter>
      </headerFooter>
    </customSheetView>
  </customSheetViews>
  <mergeCells count="7">
    <mergeCell ref="C8:F8"/>
    <mergeCell ref="C6:J6"/>
    <mergeCell ref="I12:I13"/>
    <mergeCell ref="A12:A13"/>
    <mergeCell ref="B12:B13"/>
    <mergeCell ref="C12:E12"/>
    <mergeCell ref="F12:H12"/>
  </mergeCells>
  <phoneticPr fontId="41" type="noConversion"/>
  <conditionalFormatting sqref="A14:H28 J14:K28">
    <cfRule type="notContainsBlanks" dxfId="89" priority="21" stopIfTrue="1">
      <formula>LEN(TRIM(A14))&gt;0</formula>
    </cfRule>
  </conditionalFormatting>
  <conditionalFormatting sqref="A12:K13">
    <cfRule type="expression" dxfId="88" priority="2" stopIfTrue="1">
      <formula>$B$10="Kein Datendefizit vorhanden"</formula>
    </cfRule>
  </conditionalFormatting>
  <conditionalFormatting sqref="I14:I28">
    <cfRule type="expression" dxfId="87" priority="1" stopIfTrue="1">
      <formula>AND($I14&lt;&gt;"",$I14="Sollvorgabe nicht erfüllt")</formula>
    </cfRule>
    <cfRule type="expression" dxfId="86" priority="17" stopIfTrue="1">
      <formula>AND($I14&lt;&gt;"",$I14="Ausnahme (Plausibilität unklar)")</formula>
    </cfRule>
    <cfRule type="expression" dxfId="85" priority="18" stopIfTrue="1">
      <formula>AND($I14&lt;&gt;"",$I14="I.O. (Plausibilität unklar)")</formula>
    </cfRule>
    <cfRule type="expression" dxfId="84" priority="19" stopIfTrue="1">
      <formula>OR(AND($I14&lt;&gt;"",$I14="Unvollständig"),AND($I14&lt;&gt;"",$I14="Inkorrekt"))</formula>
    </cfRule>
  </conditionalFormatting>
  <pageMargins left="0.39370078740157483" right="3.937007874015748E-2" top="0.59055118110236227" bottom="0.39370078740157483" header="0.11811023622047245" footer="0.11811023622047245"/>
  <pageSetup paperSize="9" orientation="landscape" r:id="rId3"/>
  <headerFooter>
    <oddFooter>&amp;L&amp;"Arial,Standard"&amp;7&amp;F&amp;C&amp;"Arial,Standard"&amp;7 © DKG  Alle Rechte vorbehalten&amp;R&amp;"Arial,Standard"&amp;7&amp;P</oddFooter>
  </headerFooter>
  <ignoredErrors>
    <ignoredError sqref="D13" formula="1"/>
  </ignoredErrors>
  <drawing r:id="rId4"/>
  <legacyDrawing r:id="rId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10"/>
  <dimension ref="A1:Y22"/>
  <sheetViews>
    <sheetView showGridLines="0" showWhiteSpace="0" zoomScaleNormal="100" workbookViewId="0">
      <pane ySplit="1" topLeftCell="A2" activePane="bottomLeft" state="frozen"/>
      <selection pane="bottomLeft" activeCell="X4" sqref="X4"/>
    </sheetView>
  </sheetViews>
  <sheetFormatPr defaultColWidth="11.42578125" defaultRowHeight="11.25"/>
  <cols>
    <col min="1" max="1" width="17.85546875" style="345" customWidth="1"/>
    <col min="2" max="2" width="9.140625" style="345" customWidth="1"/>
    <col min="3" max="3" width="3.42578125" style="252" customWidth="1"/>
    <col min="4" max="4" width="16.28515625" style="345" customWidth="1"/>
    <col min="5" max="5" width="6.28515625" style="345" customWidth="1"/>
    <col min="6" max="6" width="10.7109375" style="345" customWidth="1"/>
    <col min="7" max="7" width="6.28515625" style="345" customWidth="1"/>
    <col min="8" max="10" width="6.42578125" style="345" customWidth="1"/>
    <col min="11" max="11" width="9.85546875" style="345" customWidth="1"/>
    <col min="12" max="12" width="36.5703125" style="345" customWidth="1"/>
    <col min="13" max="13" width="27.7109375" style="345" customWidth="1"/>
    <col min="14" max="14" width="13.28515625" style="345" customWidth="1"/>
    <col min="15" max="15" width="7.5703125" style="252" customWidth="1"/>
    <col min="16" max="16" width="26.5703125" style="353" customWidth="1"/>
    <col min="17" max="22" width="7.85546875" style="252" customWidth="1"/>
    <col min="23" max="23" width="9.140625" style="252" customWidth="1"/>
    <col min="24" max="25" width="20.140625" style="345" customWidth="1"/>
    <col min="26" max="16384" width="11.42578125" style="345"/>
  </cols>
  <sheetData>
    <row r="1" spans="1:25" ht="37.5" customHeight="1">
      <c r="A1" s="357" t="s">
        <v>59</v>
      </c>
      <c r="B1" s="345" t="s">
        <v>316</v>
      </c>
      <c r="C1" s="352" t="s">
        <v>5</v>
      </c>
      <c r="D1" s="352" t="s">
        <v>266</v>
      </c>
      <c r="E1" s="352" t="s">
        <v>283</v>
      </c>
      <c r="F1" s="352" t="s">
        <v>6</v>
      </c>
      <c r="G1" s="352" t="s">
        <v>283</v>
      </c>
      <c r="H1" s="352" t="s">
        <v>139</v>
      </c>
      <c r="I1" s="352" t="s">
        <v>7</v>
      </c>
      <c r="J1" s="352" t="s">
        <v>17</v>
      </c>
      <c r="K1" s="352" t="s">
        <v>284</v>
      </c>
      <c r="L1" s="352" t="s">
        <v>0</v>
      </c>
      <c r="M1" s="352" t="s">
        <v>1</v>
      </c>
      <c r="O1" s="354" t="s">
        <v>317</v>
      </c>
    </row>
    <row r="2" spans="1:25" ht="62.1" customHeight="1">
      <c r="A2" s="330" t="str">
        <f>IF('Indicators Sheet_(IS)'!R8=0,"",'Indicators Sheet_(IS)'!R8)</f>
        <v>Incomplete</v>
      </c>
      <c r="C2" s="197" t="str">
        <f>IF($A2="I.O.","",'Indicators Sheet_(IS)'!B8)</f>
        <v>1.1</v>
      </c>
      <c r="D2" s="349" t="str">
        <f>IF($A2="I.O.","",'Indicators Sheet_(IS)'!E8)</f>
        <v>Epithelial tumours
(excl. in situ,
inter alia basal cell carcinoma, squamous cell carcinomas)</v>
      </c>
      <c r="E2" s="358" t="str">
        <f>IF(AND('Indicators Sheet_(IS)'!L8="",$A2&lt;&gt;"I.O."),"-----",IF($A2="I.O.","",'Indicators Sheet_(IS)'!L8))</f>
        <v>-----</v>
      </c>
      <c r="F2" s="358" t="str">
        <f>IF($A2="I.O.","",'Indicators Sheet_(IS)'!M8)</f>
        <v>≥ 100</v>
      </c>
      <c r="G2" s="358" t="str">
        <f>IF(AND('Indicators Sheet_(IS)'!O8="",$A2&lt;&gt;"I.O."),"-----",IF($A2="I.O.","",'Indicators Sheet_(IS)'!O8))</f>
        <v>-----</v>
      </c>
      <c r="H2" s="103">
        <f>IF($A2="I.O.","",IF('Indicators Sheet_(IS)'!Q8="","-----",'Indicators Sheet_(IS)'!Q8))</f>
        <v>0</v>
      </c>
      <c r="I2" s="103" t="str">
        <f>IF($A2="I.O.","","-----")</f>
        <v>-----</v>
      </c>
      <c r="J2" s="350" t="str">
        <f t="shared" ref="I2:J4" si="0">IF($A2="I.O.","","-----")</f>
        <v>-----</v>
      </c>
      <c r="K2" s="351" t="str">
        <f>IF($A2="I.O.","",'Indicators Sheet_(IS)'!R8)</f>
        <v>Incomplete</v>
      </c>
      <c r="L2" s="346" t="str">
        <f>IF(AND('Indicators Sheet_(IS)'!S8="",$A2&lt;&gt;"I.O."),"-----",IF($A2="I.O.","",'Indicators Sheet_(IS)'!S8))</f>
        <v>-----</v>
      </c>
      <c r="M2" s="346" t="str">
        <f>IF(AND('Indicators Sheet_(IS)'!T8="",$A2&lt;&gt;"I.O."),"-----",IF($A2="I.O.","",'Indicators Sheet_(IS)'!T8))</f>
        <v>-----</v>
      </c>
      <c r="O2" s="247" t="e">
        <f t="array" aca="1" ref="O2" ca="1">IF(ROW()-ROW($D$2:$D$22)+1&gt;ROWS($C$2:$C$22)-COUNTBLANK($C$2:$C$22),"",INDIRECT(ADDRESS(SMALL((IF($C$2:$C$22&lt;&gt;"",ROW($C$2:$C$22),ROW()+ROWS($C$2:$C$22))),ROW()-ROW($D$2:$D$22)+1),COLUMN($C$2:$C$22),4)))</f>
        <v>#REF!</v>
      </c>
      <c r="P2" s="359" t="e">
        <f t="array" aca="1" ref="P2" ca="1">IF(ROW()-ROW($E$2:$E$22)+1&gt;ROWS($D$2:$D$22)-COUNTBLANK($D$2:$D$22),"",INDIRECT(ADDRESS(SMALL((IF($D$2:$D$22&gt;"",ROW($D$2:$D$22),ROW()+ROWS($D$2:$D$22))),ROW()-ROW($E$2:$E$22)+1),COLUMN($D$2:$D$22),4)))</f>
        <v>#REF!</v>
      </c>
      <c r="Q2" s="356" t="e">
        <f t="array" aca="1" ref="Q2" ca="1">IF(ROW()-ROW($F$2:$F$22)+1&gt;ROWS($E$2:$E$22)-COUNTBLANK($E$2:$E$22),"",INDIRECT(ADDRESS(SMALL((IF($E$2:$E$22&gt;"",ROW($E$2:$E$22),ROW()+ROWS($E$2:$E$22))),ROW()-ROW($F$2:$F$22)+1),COLUMN($E$2:$E$22),4)))</f>
        <v>#REF!</v>
      </c>
      <c r="R2" s="356" t="e">
        <f t="array" aca="1" ref="R2" ca="1">IF(ROW()-ROW($G$2:$G$22)+1&gt;ROWS($F$2:$F$22)-COUNTBLANK($F$2:$F$22),"",INDIRECT(ADDRESS(SMALL((IF($F$2:$F$22&gt;"",ROW($F$2:$F$22),ROW()+ROWS($F$2:$F$22))),ROW()-ROW($G$2:$G$22)+1),COLUMN($F$2:$F$22),4)))</f>
        <v>#REF!</v>
      </c>
      <c r="S2" s="356" t="e">
        <f t="array" aca="1" ref="S2" ca="1">IF(ROW()-ROW($H$2:$H$22)+1&gt;ROWS($G$2:$G$22)-COUNTBLANK($G$2:$G$22),"",INDIRECT(ADDRESS(SMALL((IF($G$2:$G$22&lt;&gt;"",ROW($G$2:$G$22),ROW()+ROWS($G$2:$G$22))),ROW()-ROW($H$2:$H$22)+1),COLUMN($G$2:$G$22),4)))</f>
        <v>#REF!</v>
      </c>
      <c r="T2" s="247" t="e">
        <f t="array" aca="1" ref="T2" ca="1">IF(ROW()-ROW($I$2:$I$22)+1&gt;ROWS($H$2:$H$22)-COUNTBLANK($H$2:$H$22),"",INDIRECT(ADDRESS(SMALL((IF($H$2:$H$22&lt;&gt;"",ROW($H$2:$H$22),ROW()+ROWS($H$2:$H$22))),ROW()-ROW($I$2:$I$22)+1),COLUMN($H$2:$H$22),4)))</f>
        <v>#REF!</v>
      </c>
      <c r="U2" s="247" t="e">
        <f t="array" aca="1" ref="U2" ca="1">IF(ROW()-ROW($J$2:$J$22)+1&gt;ROWS($I$2:$I$22)-COUNTBLANK($I$2:$I$22),"",INDIRECT(ADDRESS(SMALL((IF($I$2:$I$22&lt;&gt;"",ROW($I$2:$I$22),ROW()+ROWS($I$2:$I$22))),ROW()-ROW($J$2:$J$22)+1),COLUMN($I$2:$I$22),4)))</f>
        <v>#REF!</v>
      </c>
      <c r="V2" s="355" t="e">
        <f t="array" aca="1" ref="V2" ca="1">IF(ROW()-ROW($K$2:$K$22)+1&gt;ROWS($J$2:$J$22)-COUNTBLANK($J$2:$J$22),"",INDIRECT(ADDRESS(SMALL((IF($J$2:$J$22&lt;&gt;"",ROW($J$2:$J$22),ROW()+ROWS($J$2:$J$22))),ROW()-ROW($K$2:$K$22)+1),COLUMN($J$2:$J$22),4)))</f>
        <v>#REF!</v>
      </c>
      <c r="W2" s="247" t="e">
        <f t="array" aca="1" ref="W2" ca="1">IF(ROW()-ROW($L$2:$L$22)+1&gt;ROWS($K$2:$K$22)-COUNTBLANK($K$2:$K$22),"",INDIRECT(ADDRESS(SMALL((IF($K$2:$K$22&lt;&gt;"",ROW($K$2:$K$22),ROW()+ROWS($K$2:$K$22))),ROW()-ROW($L$2:$L$22)+1),COLUMN($K$2:$K$22),4)))</f>
        <v>#REF!</v>
      </c>
      <c r="X2" s="330" t="e">
        <f t="array" aca="1" ref="X2" ca="1">IF(ROW()-ROW($M$2:$M$22)+1&gt;ROWS($L$2:$L$22)-COUNTBLANK($L$2:$L$22),"",INDIRECT(ADDRESS(SMALL((IF($L$2:$L$22&lt;&gt;"",ROW($L$2:$L$22),ROW()+ROWS($L$2:$L$22))),ROW()-ROW($M$2:$M$22)+1),COLUMN($L$2:$L$22),4)))</f>
        <v>#REF!</v>
      </c>
      <c r="Y2" s="330" t="e">
        <f t="array" aca="1" ref="Y2" ca="1">IF(ROW()-ROW($N$2:$N$22)+1&gt;ROWS($M$2:$M$22)-COUNTBLANK($M$2:$M$22),"",INDIRECT(ADDRESS(SMALL((IF($M$2:$M$22&lt;&gt;"",ROW($M$2:$M$22),ROW()+ROWS($M$2:$M$22))),ROW()-ROW($N$2:$N$22)+1),COLUMN($M$2:$M$22),4)))</f>
        <v>#REF!</v>
      </c>
    </row>
    <row r="3" spans="1:25" ht="62.1" customHeight="1">
      <c r="A3" s="330" t="str">
        <f>IF('Indicators Sheet_(IS)'!R11=0,"",'Indicators Sheet_(IS)'!R11)</f>
        <v>Incomplete</v>
      </c>
      <c r="C3" s="197" t="str">
        <f>IF($A3="I.O.","",'Indicators Sheet_(IS)'!B11)</f>
        <v>1.2</v>
      </c>
      <c r="D3" s="349" t="str">
        <f>IF($A3="I.O.","",'Indicators Sheet_(IS)'!E11)</f>
        <v>Invasive malignant melanomas
(incl. malignant uveal, conjunctival, 
mucosal melanomas)</v>
      </c>
      <c r="E3" s="358" t="str">
        <f>IF(AND('Indicators Sheet_(IS)'!L11="",$A3&lt;&gt;"I.O."),"-----",IF($A3="I.O.","",'Indicators Sheet_(IS)'!L11))</f>
        <v>-----</v>
      </c>
      <c r="F3" s="358" t="str">
        <f>IF($A3="I.O.","",'Indicators Sheet_(IS)'!M11)</f>
        <v>≥ 40</v>
      </c>
      <c r="G3" s="358" t="str">
        <f>IF(AND('Indicators Sheet_(IS)'!O11="",$A3&lt;&gt;"I.O."),"-----",IF($A3="I.O.","",'Indicators Sheet_(IS)'!O11))</f>
        <v>-----</v>
      </c>
      <c r="H3" s="103">
        <f>IF($A3="I.O.","",IF('Indicators Sheet_(IS)'!Q11="","-----",'Indicators Sheet_(IS)'!Q11))</f>
        <v>0</v>
      </c>
      <c r="I3" s="103" t="str">
        <f t="shared" si="0"/>
        <v>-----</v>
      </c>
      <c r="J3" s="350" t="str">
        <f t="shared" si="0"/>
        <v>-----</v>
      </c>
      <c r="K3" s="351" t="str">
        <f>IF($A3="I.O.","",'Indicators Sheet_(IS)'!R11)</f>
        <v>Incomplete</v>
      </c>
      <c r="L3" s="346" t="str">
        <f>IF(AND('Indicators Sheet_(IS)'!S11="",$A3&lt;&gt;"I.O."),"-----",IF($A3="I.O.","",'Indicators Sheet_(IS)'!S11))</f>
        <v>-----</v>
      </c>
      <c r="M3" s="346" t="str">
        <f>IF(AND('Indicators Sheet_(IS)'!T11="",$A3&lt;&gt;"I.O."),"-----",IF($A3="I.O.","",'Indicators Sheet_(IS)'!T11))</f>
        <v>-----</v>
      </c>
      <c r="O3" s="247" t="e">
        <f t="array" aca="1" ref="O3" ca="1">IF(ROW()-ROW($D$2:$D$22)+1&gt;ROWS($C$2:$C$22)-COUNTBLANK($C$2:$C$22),"",INDIRECT(ADDRESS(SMALL((IF($C$2:$C$22&lt;&gt;"",ROW($C$2:$C$22),ROW()+ROWS($C$2:$C$22))),ROW()-ROW($D$2:$D$22)+1),COLUMN($C$2:$C$22),4)))</f>
        <v>#REF!</v>
      </c>
      <c r="P3" s="359" t="e">
        <f t="array" aca="1" ref="P3" ca="1">IF(ROW()-ROW($E$2:$E$22)+1&gt;ROWS($D$2:$D$22)-COUNTBLANK($D$2:$D$22),"",INDIRECT(ADDRESS(SMALL((IF($D$2:$D$22&gt;"",ROW($D$2:$D$22),ROW()+ROWS($D$2:$D$22))),ROW()-ROW($E$2:$E$22)+1),COLUMN($D$2:$D$22),4)))</f>
        <v>#REF!</v>
      </c>
      <c r="Q3" s="356" t="e">
        <f t="array" aca="1" ref="Q3" ca="1">IF(ROW()-ROW($F$2:$F$22)+1&gt;ROWS($E$2:$E$22)-COUNTBLANK($E$2:$E$22),"",INDIRECT(ADDRESS(SMALL((IF($E$2:$E$22&gt;"",ROW($E$2:$E$22),ROW()+ROWS($E$2:$E$22))),ROW()-ROW($F$2:$F$22)+1),COLUMN($E$2:$E$22),4)))</f>
        <v>#REF!</v>
      </c>
      <c r="R3" s="356" t="e">
        <f t="array" aca="1" ref="R3" ca="1">IF(ROW()-ROW($G$2:$G$22)+1&gt;ROWS($F$2:$F$22)-COUNTBLANK($F$2:$F$22),"",INDIRECT(ADDRESS(SMALL((IF($F$2:$F$22&gt;"",ROW($F$2:$F$22),ROW()+ROWS($F$2:$F$22))),ROW()-ROW($G$2:$G$22)+1),COLUMN($F$2:$F$22),4)))</f>
        <v>#REF!</v>
      </c>
      <c r="S3" s="356" t="e">
        <f t="array" aca="1" ref="S3" ca="1">IF(ROW()-ROW($H$2:$H$22)+1&gt;ROWS($G$2:$G$22)-COUNTBLANK($G$2:$G$22),"",INDIRECT(ADDRESS(SMALL((IF($G$2:$G$22&lt;&gt;"",ROW($G$2:$G$22),ROW()+ROWS($G$2:$G$22))),ROW()-ROW($H$2:$H$22)+1),COLUMN($G$2:$G$22),4)))</f>
        <v>#REF!</v>
      </c>
      <c r="T3" s="247" t="e">
        <f t="array" aca="1" ref="T3" ca="1">IF(ROW()-ROW($I$2:$I$22)+1&gt;ROWS($H$2:$H$22)-COUNTBLANK($H$2:$H$22),"",INDIRECT(ADDRESS(SMALL((IF($H$2:$H$22&lt;&gt;"",ROW($H$2:$H$22),ROW()+ROWS($H$2:$H$22))),ROW()-ROW($I$2:$I$22)+1),COLUMN($H$2:$H$22),4)))</f>
        <v>#REF!</v>
      </c>
      <c r="U3" s="247" t="e">
        <f t="array" aca="1" ref="U3" ca="1">IF(ROW()-ROW($J$2:$J$22)+1&gt;ROWS($I$2:$I$22)-COUNTBLANK($I$2:$I$22),"",INDIRECT(ADDRESS(SMALL((IF($I$2:$I$22&lt;&gt;"",ROW($I$2:$I$22),ROW()+ROWS($I$2:$I$22))),ROW()-ROW($J$2:$J$22)+1),COLUMN($I$2:$I$22),4)))</f>
        <v>#REF!</v>
      </c>
      <c r="V3" s="355" t="e">
        <f t="array" aca="1" ref="V3" ca="1">IF(ROW()-ROW($K$2:$K$22)+1&gt;ROWS($J$2:$J$22)-COUNTBLANK($J$2:$J$22),"",INDIRECT(ADDRESS(SMALL((IF($J$2:$J$22&lt;&gt;"",ROW($J$2:$J$22),ROW()+ROWS($J$2:$J$22))),ROW()-ROW($K$2:$K$22)+1),COLUMN($J$2:$J$22),4)))</f>
        <v>#REF!</v>
      </c>
      <c r="W3" s="247" t="e">
        <f t="array" aca="1" ref="W3" ca="1">IF(ROW()-ROW($L$2:$L$22)+1&gt;ROWS($K$2:$K$22)-COUNTBLANK($K$2:$K$22),"",INDIRECT(ADDRESS(SMALL((IF($K$2:$K$22&lt;&gt;"",ROW($K$2:$K$22),ROW()+ROWS($K$2:$K$22))),ROW()-ROW($L$2:$L$22)+1),COLUMN($K$2:$K$22),4)))</f>
        <v>#REF!</v>
      </c>
      <c r="X3" s="330" t="e">
        <f t="array" aca="1" ref="X3" ca="1">IF(ROW()-ROW($M$2:$M$22)+1&gt;ROWS($L$2:$L$22)-COUNTBLANK($L$2:$L$22),"",INDIRECT(ADDRESS(SMALL((IF($L$2:$L$22&lt;&gt;"",ROW($L$2:$L$22),ROW()+ROWS($L$2:$L$22))),ROW()-ROW($M$2:$M$22)+1),COLUMN($L$2:$L$22),4)))</f>
        <v>#REF!</v>
      </c>
      <c r="Y3" s="330" t="e">
        <f t="array" aca="1" ref="Y3" ca="1">IF(ROW()-ROW($N$2:$N$22)+1&gt;ROWS($M$2:$M$22)-COUNTBLANK($M$2:$M$22),"",INDIRECT(ADDRESS(SMALL((IF($M$2:$M$22&lt;&gt;"",ROW($M$2:$M$22),ROW()+ROWS($M$2:$M$22))),ROW()-ROW($N$2:$N$22)+1),COLUMN($M$2:$M$22),4)))</f>
        <v>#REF!</v>
      </c>
    </row>
    <row r="4" spans="1:25" ht="62.1" customHeight="1">
      <c r="A4" s="330" t="str">
        <f>IF('Indicators Sheet_(IS)'!R14=0,"",'Indicators Sheet_(IS)'!R14)</f>
        <v>Incomplete</v>
      </c>
      <c r="C4" s="197" t="str">
        <f>IF($A4="I.O.","",'Indicators Sheet_(IS)'!B14)</f>
        <v>1.3</v>
      </c>
      <c r="D4" s="349" t="str">
        <f>IF($A4="I.O.","",'Indicators Sheet_(IS)'!E14)</f>
        <v>Cutaneous lymphoma and other rare, malignant skin tumours
(angiosarcoma, Merkel cell carcinoma, DFSP, etc.)</v>
      </c>
      <c r="E4" s="358" t="str">
        <f>IF(AND('Indicators Sheet_(IS)'!L14="",$A4&lt;&gt;"I.O."),"-----",IF($A4="I.O.","",'Indicators Sheet_(IS)'!L14))</f>
        <v>-----</v>
      </c>
      <c r="F4" s="358" t="str">
        <f>IF($A4="I.O.","",'Indicators Sheet_(IS)'!M14)</f>
        <v>No target value</v>
      </c>
      <c r="G4" s="358" t="str">
        <f>IF(AND('Indicators Sheet_(IS)'!O14="",$A4&lt;&gt;"I.O."),"-----",IF($A4="I.O.","",'Indicators Sheet_(IS)'!O14))</f>
        <v>-----</v>
      </c>
      <c r="H4" s="103">
        <f>IF($A4="I.O.","",IF('Indicators Sheet_(IS)'!Q14="","-----",'Indicators Sheet_(IS)'!Q14))</f>
        <v>0</v>
      </c>
      <c r="I4" s="103" t="str">
        <f t="shared" si="0"/>
        <v>-----</v>
      </c>
      <c r="J4" s="350" t="str">
        <f t="shared" si="0"/>
        <v>-----</v>
      </c>
      <c r="K4" s="351" t="str">
        <f>IF($A4="I.O.","",'Indicators Sheet_(IS)'!R14)</f>
        <v>Incomplete</v>
      </c>
      <c r="L4" s="346" t="str">
        <f>IF(AND('Indicators Sheet_(IS)'!S14="",$A4&lt;&gt;"I.O."),"-----",IF($A4="I.O.","",'Indicators Sheet_(IS)'!S14))</f>
        <v>-----</v>
      </c>
      <c r="M4" s="346" t="str">
        <f>IF(AND('Indicators Sheet_(IS)'!T14="",$A4&lt;&gt;"I.O."),"-----",IF($A4="I.O.","",'Indicators Sheet_(IS)'!T14))</f>
        <v>-----</v>
      </c>
      <c r="O4" s="247" t="e">
        <f t="array" aca="1" ref="O4" ca="1">IF(ROW()-ROW($D$2:$D$22)+1&gt;ROWS($C$2:$C$22)-COUNTBLANK($C$2:$C$22),"",INDIRECT(ADDRESS(SMALL((IF($C$2:$C$22&lt;&gt;"",ROW($C$2:$C$22),ROW()+ROWS($C$2:$C$22))),ROW()-ROW($D$2:$D$22)+1),COLUMN($C$2:$C$22),4)))</f>
        <v>#REF!</v>
      </c>
      <c r="P4" s="359" t="e">
        <f t="array" aca="1" ref="P4" ca="1">IF(ROW()-ROW($E$2:$E$22)+1&gt;ROWS($D$2:$D$22)-COUNTBLANK($D$2:$D$22),"",INDIRECT(ADDRESS(SMALL((IF($D$2:$D$22&gt;"",ROW($D$2:$D$22),ROW()+ROWS($D$2:$D$22))),ROW()-ROW($E$2:$E$22)+1),COLUMN($D$2:$D$22),4)))</f>
        <v>#REF!</v>
      </c>
      <c r="Q4" s="356" t="e">
        <f t="array" aca="1" ref="Q4" ca="1">IF(ROW()-ROW($F$2:$F$22)+1&gt;ROWS($E$2:$E$22)-COUNTBLANK($E$2:$E$22),"",INDIRECT(ADDRESS(SMALL((IF($E$2:$E$22&gt;"",ROW($E$2:$E$22),ROW()+ROWS($E$2:$E$22))),ROW()-ROW($F$2:$F$22)+1),COLUMN($E$2:$E$22),4)))</f>
        <v>#REF!</v>
      </c>
      <c r="R4" s="356" t="e">
        <f t="array" aca="1" ref="R4" ca="1">IF(ROW()-ROW($G$2:$G$22)+1&gt;ROWS($F$2:$F$22)-COUNTBLANK($F$2:$F$22),"",INDIRECT(ADDRESS(SMALL((IF($F$2:$F$22&gt;"",ROW($F$2:$F$22),ROW()+ROWS($F$2:$F$22))),ROW()-ROW($G$2:$G$22)+1),COLUMN($F$2:$F$22),4)))</f>
        <v>#REF!</v>
      </c>
      <c r="S4" s="356" t="e">
        <f t="array" aca="1" ref="S4" ca="1">IF(ROW()-ROW($H$2:$H$22)+1&gt;ROWS($G$2:$G$22)-COUNTBLANK($G$2:$G$22),"",INDIRECT(ADDRESS(SMALL((IF($G$2:$G$22&lt;&gt;"",ROW($G$2:$G$22),ROW()+ROWS($G$2:$G$22))),ROW()-ROW($H$2:$H$22)+1),COLUMN($G$2:$G$22),4)))</f>
        <v>#REF!</v>
      </c>
      <c r="T4" s="247" t="e">
        <f t="array" aca="1" ref="T4" ca="1">IF(ROW()-ROW($I$2:$I$22)+1&gt;ROWS($H$2:$H$22)-COUNTBLANK($H$2:$H$22),"",INDIRECT(ADDRESS(SMALL((IF($H$2:$H$22&lt;&gt;"",ROW($H$2:$H$22),ROW()+ROWS($H$2:$H$22))),ROW()-ROW($I$2:$I$22)+1),COLUMN($H$2:$H$22),4)))</f>
        <v>#REF!</v>
      </c>
      <c r="U4" s="247" t="e">
        <f t="array" aca="1" ref="U4" ca="1">IF(ROW()-ROW($J$2:$J$22)+1&gt;ROWS($I$2:$I$22)-COUNTBLANK($I$2:$I$22),"",INDIRECT(ADDRESS(SMALL((IF($I$2:$I$22&lt;&gt;"",ROW($I$2:$I$22),ROW()+ROWS($I$2:$I$22))),ROW()-ROW($J$2:$J$22)+1),COLUMN($I$2:$I$22),4)))</f>
        <v>#REF!</v>
      </c>
      <c r="V4" s="355" t="e">
        <f t="array" aca="1" ref="V4" ca="1">IF(ROW()-ROW($K$2:$K$22)+1&gt;ROWS($J$2:$J$22)-COUNTBLANK($J$2:$J$22),"",INDIRECT(ADDRESS(SMALL((IF($J$2:$J$22&lt;&gt;"",ROW($J$2:$J$22),ROW()+ROWS($J$2:$J$22))),ROW()-ROW($K$2:$K$22)+1),COLUMN($J$2:$J$22),4)))</f>
        <v>#REF!</v>
      </c>
      <c r="W4" s="247" t="e">
        <f t="array" aca="1" ref="W4" ca="1">IF(ROW()-ROW($L$2:$L$22)+1&gt;ROWS($K$2:$K$22)-COUNTBLANK($K$2:$K$22),"",INDIRECT(ADDRESS(SMALL((IF($K$2:$K$22&lt;&gt;"",ROW($K$2:$K$22),ROW()+ROWS($K$2:$K$22))),ROW()-ROW($L$2:$L$22)+1),COLUMN($K$2:$K$22),4)))</f>
        <v>#REF!</v>
      </c>
      <c r="X4" s="330" t="e">
        <f t="array" aca="1" ref="X4" ca="1">IF(ROW()-ROW($M$2:$M$22)+1&gt;ROWS($L$2:$L$22)-COUNTBLANK($L$2:$L$22),"",INDIRECT(ADDRESS(SMALL((IF($L$2:$L$22&lt;&gt;"",ROW($L$2:$L$22),ROW()+ROWS($L$2:$L$22))),ROW()-ROW($M$2:$M$22)+1),COLUMN($L$2:$L$22),4)))</f>
        <v>#REF!</v>
      </c>
      <c r="Y4" s="330" t="e">
        <f t="array" aca="1" ref="Y4" ca="1">IF(ROW()-ROW($N$2:$N$22)+1&gt;ROWS($M$2:$M$22)-COUNTBLANK($M$2:$M$22),"",INDIRECT(ADDRESS(SMALL((IF($M$2:$M$22&lt;&gt;"",ROW($M$2:$M$22),ROW()+ROWS($M$2:$M$22))),ROW()-ROW($N$2:$N$22)+1),COLUMN($M$2:$M$22),4)))</f>
        <v>#REF!</v>
      </c>
    </row>
    <row r="5" spans="1:25" ht="62.1" customHeight="1">
      <c r="A5" s="330" t="str">
        <f>IF('Indicators Sheet_(IS)'!R17=0,"",'Indicators Sheet_(IS)'!R17)</f>
        <v>Incomplete</v>
      </c>
      <c r="C5" s="197" t="str">
        <f>IF($A5="I.O.","",'Indicators Sheet_(IS)'!B17)</f>
        <v>1.4</v>
      </c>
      <c r="D5" s="349" t="str">
        <f>IF($A5="I.O.","",'Indicators Sheet_(IS)'!E17)</f>
        <v>Patients with stage shift / recurrence</v>
      </c>
      <c r="E5" s="358" t="str">
        <f>IF(AND('Indicators Sheet_(IS)'!L17="",$A5&lt;&gt;"I.O."),"-----",IF($A5="I.O.","",'Indicators Sheet_(IS)'!L17))</f>
        <v>-----</v>
      </c>
      <c r="F5" s="358" t="str">
        <f>IF($A5="I.O.","",'Indicators Sheet_(IS)'!M17)</f>
        <v>No target value</v>
      </c>
      <c r="G5" s="358" t="str">
        <f>IF(AND('Indicators Sheet_(IS)'!O17="",$A5&lt;&gt;"I.O."),"-----",IF($A5="I.O.","",'Indicators Sheet_(IS)'!O17))</f>
        <v>-----</v>
      </c>
      <c r="H5" s="103">
        <f>IF($A5="I.O.","",IF('Indicators Sheet_(IS)'!Q17="","-----",'Indicators Sheet_(IS)'!Q17))</f>
        <v>0</v>
      </c>
      <c r="I5" s="103" t="str">
        <f>IF($A5="I.O.","","-----")</f>
        <v>-----</v>
      </c>
      <c r="J5" s="350" t="str">
        <f>IF($A5="I.O.","","-----")</f>
        <v>-----</v>
      </c>
      <c r="K5" s="351" t="str">
        <f>IF($A5="I.O.","",'Indicators Sheet_(IS)'!R17)</f>
        <v>Incomplete</v>
      </c>
      <c r="L5" s="346" t="str">
        <f>IF(AND('Indicators Sheet_(IS)'!S17="",$A5&lt;&gt;"I.O."),"-----",IF($A5="I.O.","",'Indicators Sheet_(IS)'!S17))</f>
        <v>-----</v>
      </c>
      <c r="M5" s="346" t="str">
        <f>IF(AND('Indicators Sheet_(IS)'!T17="",$A5&lt;&gt;"I.O."),"-----",IF($A5="I.O.","",'Indicators Sheet_(IS)'!T17))</f>
        <v>-----</v>
      </c>
      <c r="O5" s="247" t="e">
        <f t="array" aca="1" ref="O5" ca="1">IF(ROW()-ROW($D$2:$D$22)+1&gt;ROWS($C$2:$C$22)-COUNTBLANK($C$2:$C$22),"",INDIRECT(ADDRESS(SMALL((IF($C$2:$C$22&lt;&gt;"",ROW($C$2:$C$22),ROW()+ROWS($C$2:$C$22))),ROW()-ROW($D$2:$D$22)+1),COLUMN($C$2:$C$22),4)))</f>
        <v>#REF!</v>
      </c>
      <c r="P5" s="359" t="e">
        <f t="array" aca="1" ref="P5" ca="1">IF(ROW()-ROW($E$2:$E$22)+1&gt;ROWS($D$2:$D$22)-COUNTBLANK($D$2:$D$22),"",INDIRECT(ADDRESS(SMALL((IF($D$2:$D$22&gt;"",ROW($D$2:$D$22),ROW()+ROWS($D$2:$D$22))),ROW()-ROW($E$2:$E$22)+1),COLUMN($D$2:$D$22),4)))</f>
        <v>#REF!</v>
      </c>
      <c r="Q5" s="356" t="e">
        <f t="array" aca="1" ref="Q5" ca="1">IF(ROW()-ROW($F$2:$F$22)+1&gt;ROWS($E$2:$E$22)-COUNTBLANK($E$2:$E$22),"",INDIRECT(ADDRESS(SMALL((IF($E$2:$E$22&gt;"",ROW($E$2:$E$22),ROW()+ROWS($E$2:$E$22))),ROW()-ROW($F$2:$F$22)+1),COLUMN($E$2:$E$22),4)))</f>
        <v>#REF!</v>
      </c>
      <c r="R5" s="356" t="e">
        <f t="array" aca="1" ref="R5" ca="1">IF(ROW()-ROW($G$2:$G$22)+1&gt;ROWS($F$2:$F$22)-COUNTBLANK($F$2:$F$22),"",INDIRECT(ADDRESS(SMALL((IF($F$2:$F$22&gt;"",ROW($F$2:$F$22),ROW()+ROWS($F$2:$F$22))),ROW()-ROW($G$2:$G$22)+1),COLUMN($F$2:$F$22),4)))</f>
        <v>#REF!</v>
      </c>
      <c r="S5" s="356" t="e">
        <f t="array" aca="1" ref="S5" ca="1">IF(ROW()-ROW($H$2:$H$22)+1&gt;ROWS($G$2:$G$22)-COUNTBLANK($G$2:$G$22),"",INDIRECT(ADDRESS(SMALL((IF($G$2:$G$22&lt;&gt;"",ROW($G$2:$G$22),ROW()+ROWS($G$2:$G$22))),ROW()-ROW($H$2:$H$22)+1),COLUMN($G$2:$G$22),4)))</f>
        <v>#REF!</v>
      </c>
      <c r="T5" s="247" t="e">
        <f t="array" aca="1" ref="T5" ca="1">IF(ROW()-ROW($I$2:$I$22)+1&gt;ROWS($H$2:$H$22)-COUNTBLANK($H$2:$H$22),"",INDIRECT(ADDRESS(SMALL((IF($H$2:$H$22&lt;&gt;"",ROW($H$2:$H$22),ROW()+ROWS($H$2:$H$22))),ROW()-ROW($I$2:$I$22)+1),COLUMN($H$2:$H$22),4)))</f>
        <v>#REF!</v>
      </c>
      <c r="U5" s="247" t="e">
        <f t="array" aca="1" ref="U5" ca="1">IF(ROW()-ROW($J$2:$J$22)+1&gt;ROWS($I$2:$I$22)-COUNTBLANK($I$2:$I$22),"",INDIRECT(ADDRESS(SMALL((IF($I$2:$I$22&lt;&gt;"",ROW($I$2:$I$22),ROW()+ROWS($I$2:$I$22))),ROW()-ROW($J$2:$J$22)+1),COLUMN($I$2:$I$22),4)))</f>
        <v>#REF!</v>
      </c>
      <c r="V5" s="355" t="e">
        <f t="array" aca="1" ref="V5" ca="1">IF(ROW()-ROW($K$2:$K$22)+1&gt;ROWS($J$2:$J$22)-COUNTBLANK($J$2:$J$22),"",INDIRECT(ADDRESS(SMALL((IF($J$2:$J$22&lt;&gt;"",ROW($J$2:$J$22),ROW()+ROWS($J$2:$J$22))),ROW()-ROW($K$2:$K$22)+1),COLUMN($J$2:$J$22),4)))</f>
        <v>#REF!</v>
      </c>
      <c r="W5" s="247" t="e">
        <f t="array" aca="1" ref="W5" ca="1">IF(ROW()-ROW($L$2:$L$22)+1&gt;ROWS($K$2:$K$22)-COUNTBLANK($K$2:$K$22),"",INDIRECT(ADDRESS(SMALL((IF($K$2:$K$22&lt;&gt;"",ROW($K$2:$K$22),ROW()+ROWS($K$2:$K$22))),ROW()-ROW($L$2:$L$22)+1),COLUMN($K$2:$K$22),4)))</f>
        <v>#REF!</v>
      </c>
      <c r="X5" s="330" t="e">
        <f t="array" aca="1" ref="X5" ca="1">IF(ROW()-ROW($M$2:$M$22)+1&gt;ROWS($L$2:$L$22)-COUNTBLANK($L$2:$L$22),"",INDIRECT(ADDRESS(SMALL((IF($L$2:$L$22&lt;&gt;"",ROW($L$2:$L$22),ROW()+ROWS($L$2:$L$22))),ROW()-ROW($M$2:$M$22)+1),COLUMN($L$2:$L$22),4)))</f>
        <v>#REF!</v>
      </c>
      <c r="Y5" s="330" t="e">
        <f t="array" aca="1" ref="Y5" ca="1">IF(ROW()-ROW($N$2:$N$22)+1&gt;ROWS($M$2:$M$22)-COUNTBLANK($M$2:$M$22),"",INDIRECT(ADDRESS(SMALL((IF($M$2:$M$22&lt;&gt;"",ROW($M$2:$M$22),ROW()+ROWS($M$2:$M$22))),ROW()-ROW($N$2:$N$22)+1),COLUMN($M$2:$M$22),4)))</f>
        <v>#REF!</v>
      </c>
    </row>
    <row r="6" spans="1:25" ht="62.1" customHeight="1">
      <c r="A6" s="330" t="str">
        <f>IF('Indicators Sheet_(IS)'!R20=0,"",'Indicators Sheet_(IS)'!R20)</f>
        <v>Incomplete</v>
      </c>
      <c r="C6" s="197">
        <f>IF($A6="I.O.","",'Indicators Sheet_(IS)'!B20)</f>
        <v>2</v>
      </c>
      <c r="D6" s="349" t="str">
        <f>IF($A6="I.O.","",'Indicators Sheet_(IS)'!E20)</f>
        <v>Melanoma: 
Discussion of cases</v>
      </c>
      <c r="E6" s="358" t="str">
        <f>IF(AND('Indicators Sheet_(IS)'!L20="",$A6&lt;&gt;"I.O."),"-----",IF($A6="I.O.","",'Indicators Sheet_(IS)'!L20))</f>
        <v>-----</v>
      </c>
      <c r="F6" s="358" t="str">
        <f>IF($A6="I.O.","",'Indicators Sheet_(IS)'!M20)</f>
        <v>≥ 95%</v>
      </c>
      <c r="G6" s="358" t="str">
        <f>IF(AND('Indicators Sheet_(IS)'!O20="",$A6&lt;&gt;"I.O."),"-----",IF($A6="I.O.","",'Indicators Sheet_(IS)'!O20))</f>
        <v>-----</v>
      </c>
      <c r="H6" s="103" t="str">
        <f>IF($A6="I.O.","",IF('Indicators Sheet_(IS)'!Q20="","-----",'Indicators Sheet_(IS)'!Q20))</f>
        <v>-----</v>
      </c>
      <c r="I6" s="103">
        <f>IF($A6="I.O.","",IF('Indicators Sheet_(IS)'!Q21="","-----",'Indicators Sheet_(IS)'!Q21))</f>
        <v>0</v>
      </c>
      <c r="J6" s="350" t="str">
        <f>IF($A6="I.O.","",IF('Indicators Sheet_(IS)'!Q22="",0,'Indicators Sheet_(IS)'!Q22))</f>
        <v>n.d.</v>
      </c>
      <c r="K6" s="351" t="str">
        <f>IF($A6="I.O.","",'Indicators Sheet_(IS)'!R20)</f>
        <v>Incomplete</v>
      </c>
      <c r="L6" s="346" t="str">
        <f>IF(AND('Indicators Sheet_(IS)'!S20="",$A6&lt;&gt;"I.O."),"-----",IF($A6="I.O.","",'Indicators Sheet_(IS)'!S20))</f>
        <v>-----</v>
      </c>
      <c r="M6" s="346" t="str">
        <f>IF(AND('Indicators Sheet_(IS)'!T20="",$A6&lt;&gt;"I.O."),"-----",IF($A6="I.O.","",'Indicators Sheet_(IS)'!T20))</f>
        <v>-----</v>
      </c>
      <c r="O6" s="247" t="e">
        <f t="array" aca="1" ref="O6" ca="1">IF(ROW()-ROW($D$2:$D$22)+1&gt;ROWS($C$2:$C$22)-COUNTBLANK($C$2:$C$22),"",INDIRECT(ADDRESS(SMALL((IF($C$2:$C$22&lt;&gt;"",ROW($C$2:$C$22),ROW()+ROWS($C$2:$C$22))),ROW()-ROW($D$2:$D$22)+1),COLUMN($C$2:$C$22),4)))</f>
        <v>#REF!</v>
      </c>
      <c r="P6" s="359" t="e">
        <f t="array" aca="1" ref="P6" ca="1">IF(ROW()-ROW($E$2:$E$22)+1&gt;ROWS($D$2:$D$22)-COUNTBLANK($D$2:$D$22),"",INDIRECT(ADDRESS(SMALL((IF($D$2:$D$22&gt;"",ROW($D$2:$D$22),ROW()+ROWS($D$2:$D$22))),ROW()-ROW($E$2:$E$22)+1),COLUMN($D$2:$D$22),4)))</f>
        <v>#REF!</v>
      </c>
      <c r="Q6" s="356" t="e">
        <f t="array" aca="1" ref="Q6" ca="1">IF(ROW()-ROW($F$2:$F$22)+1&gt;ROWS($E$2:$E$22)-COUNTBLANK($E$2:$E$22),"",INDIRECT(ADDRESS(SMALL((IF($E$2:$E$22&gt;"",ROW($E$2:$E$22),ROW()+ROWS($E$2:$E$22))),ROW()-ROW($F$2:$F$22)+1),COLUMN($E$2:$E$22),4)))</f>
        <v>#REF!</v>
      </c>
      <c r="R6" s="356" t="e">
        <f t="array" aca="1" ref="R6" ca="1">IF(ROW()-ROW($G$2:$G$22)+1&gt;ROWS($F$2:$F$22)-COUNTBLANK($F$2:$F$22),"",INDIRECT(ADDRESS(SMALL((IF($F$2:$F$22&gt;"",ROW($F$2:$F$22),ROW()+ROWS($F$2:$F$22))),ROW()-ROW($G$2:$G$22)+1),COLUMN($F$2:$F$22),4)))</f>
        <v>#REF!</v>
      </c>
      <c r="S6" s="356" t="e">
        <f t="array" aca="1" ref="S6" ca="1">IF(ROW()-ROW($H$2:$H$22)+1&gt;ROWS($G$2:$G$22)-COUNTBLANK($G$2:$G$22),"",INDIRECT(ADDRESS(SMALL((IF($G$2:$G$22&lt;&gt;"",ROW($G$2:$G$22),ROW()+ROWS($G$2:$G$22))),ROW()-ROW($H$2:$H$22)+1),COLUMN($G$2:$G$22),4)))</f>
        <v>#REF!</v>
      </c>
      <c r="T6" s="247" t="e">
        <f t="array" aca="1" ref="T6" ca="1">IF(ROW()-ROW($I$2:$I$22)+1&gt;ROWS($H$2:$H$22)-COUNTBLANK($H$2:$H$22),"",INDIRECT(ADDRESS(SMALL((IF($H$2:$H$22&lt;&gt;"",ROW($H$2:$H$22),ROW()+ROWS($H$2:$H$22))),ROW()-ROW($I$2:$I$22)+1),COLUMN($H$2:$H$22),4)))</f>
        <v>#REF!</v>
      </c>
      <c r="U6" s="247" t="e">
        <f t="array" aca="1" ref="U6" ca="1">IF(ROW()-ROW($J$2:$J$22)+1&gt;ROWS($I$2:$I$22)-COUNTBLANK($I$2:$I$22),"",INDIRECT(ADDRESS(SMALL((IF($I$2:$I$22&lt;&gt;"",ROW($I$2:$I$22),ROW()+ROWS($I$2:$I$22))),ROW()-ROW($J$2:$J$22)+1),COLUMN($I$2:$I$22),4)))</f>
        <v>#REF!</v>
      </c>
      <c r="V6" s="355" t="e">
        <f t="array" aca="1" ref="V6" ca="1">IF(ROW()-ROW($K$2:$K$22)+1&gt;ROWS($J$2:$J$22)-COUNTBLANK($J$2:$J$22),"",INDIRECT(ADDRESS(SMALL((IF($J$2:$J$22&lt;&gt;"",ROW($J$2:$J$22),ROW()+ROWS($J$2:$J$22))),ROW()-ROW($K$2:$K$22)+1),COLUMN($J$2:$J$22),4)))</f>
        <v>#REF!</v>
      </c>
      <c r="W6" s="247" t="e">
        <f t="array" aca="1" ref="W6" ca="1">IF(ROW()-ROW($L$2:$L$22)+1&gt;ROWS($K$2:$K$22)-COUNTBLANK($K$2:$K$22),"",INDIRECT(ADDRESS(SMALL((IF($K$2:$K$22&lt;&gt;"",ROW($K$2:$K$22),ROW()+ROWS($K$2:$K$22))),ROW()-ROW($L$2:$L$22)+1),COLUMN($K$2:$K$22),4)))</f>
        <v>#REF!</v>
      </c>
      <c r="X6" s="330" t="e">
        <f t="array" aca="1" ref="X6" ca="1">IF(ROW()-ROW($M$2:$M$22)+1&gt;ROWS($L$2:$L$22)-COUNTBLANK($L$2:$L$22),"",INDIRECT(ADDRESS(SMALL((IF($L$2:$L$22&lt;&gt;"",ROW($L$2:$L$22),ROW()+ROWS($L$2:$L$22))),ROW()-ROW($M$2:$M$22)+1),COLUMN($L$2:$L$22),4)))</f>
        <v>#REF!</v>
      </c>
      <c r="Y6" s="330" t="e">
        <f t="array" aca="1" ref="Y6" ca="1">IF(ROW()-ROW($N$2:$N$22)+1&gt;ROWS($M$2:$M$22)-COUNTBLANK($M$2:$M$22),"",INDIRECT(ADDRESS(SMALL((IF($M$2:$M$22&lt;&gt;"",ROW($M$2:$M$22),ROW()+ROWS($M$2:$M$22))),ROW()-ROW($N$2:$N$22)+1),COLUMN($M$2:$M$22),4)))</f>
        <v>#REF!</v>
      </c>
    </row>
    <row r="7" spans="1:25" ht="62.1" customHeight="1">
      <c r="A7" s="330" t="str">
        <f>IF('Indicators Sheet_(IS)'!R26=0,"",'Indicators Sheet_(IS)'!R26)</f>
        <v>Incomplete</v>
      </c>
      <c r="C7" s="197">
        <f>IF($A7="I.O.","",'Indicators Sheet_(IS)'!B26)</f>
        <v>3</v>
      </c>
      <c r="D7" s="349" t="str">
        <f>IF($A7="I.O.","",'Indicators Sheet_(IS)'!E26)</f>
        <v>Melanoma:
Therapy deviation from recommendation tumour board</v>
      </c>
      <c r="E7" s="358" t="str">
        <f>IF(AND('Indicators Sheet_(IS)'!L26="",$A7&lt;&gt;"I.O."),"-----",IF($A7="I.O.","",'Indicators Sheet_(IS)'!L26))</f>
        <v>≤ 3%</v>
      </c>
      <c r="F7" s="358" t="str">
        <f>IF($A7="I.O.","",'Indicators Sheet_(IS)'!M26)</f>
        <v>≤ 25%</v>
      </c>
      <c r="G7" s="358" t="str">
        <f>IF(AND('Indicators Sheet_(IS)'!O26="",$A7&lt;&gt;"I.O."),"-----",IF($A7="I.O.","",'Indicators Sheet_(IS)'!O26))</f>
        <v>-----</v>
      </c>
      <c r="H7" s="103" t="str">
        <f>IF($A7="I.O.","",IF('Indicators Sheet_(IS)'!Q26="","-----",'Indicators Sheet_(IS)'!Q26))</f>
        <v>-----</v>
      </c>
      <c r="I7" s="103">
        <f>IF($A7="I.O.","",IF('Indicators Sheet_(IS)'!Q27="","-----",'Indicators Sheet_(IS)'!Q27))</f>
        <v>0</v>
      </c>
      <c r="J7" s="350" t="str">
        <f>IF($A7="I.O.","",IF('Indicators Sheet_(IS)'!Q28="",0,'Indicators Sheet_(IS)'!Q28))</f>
        <v>n.d.</v>
      </c>
      <c r="K7" s="351" t="str">
        <f>IF($A7="I.O.","",'Indicators Sheet_(IS)'!R26)</f>
        <v>Incomplete</v>
      </c>
      <c r="L7" s="346" t="str">
        <f>IF(AND('Indicators Sheet_(IS)'!S26="",$A7&lt;&gt;"I.O."),"-----",IF($A7="I.O.","",'Indicators Sheet_(IS)'!S26))</f>
        <v>-----</v>
      </c>
      <c r="M7" s="346" t="str">
        <f>IF(AND('Indicators Sheet_(IS)'!T26="",$A7&lt;&gt;"I.O."),"-----",IF($A7="I.O.","",'Indicators Sheet_(IS)'!T26))</f>
        <v>-----</v>
      </c>
      <c r="O7" s="247" t="e">
        <f t="array" aca="1" ref="O7" ca="1">IF(ROW()-ROW($D$2:$D$22)+1&gt;ROWS($C$2:$C$22)-COUNTBLANK($C$2:$C$22),"",INDIRECT(ADDRESS(SMALL((IF($C$2:$C$22&lt;&gt;"",ROW($C$2:$C$22),ROW()+ROWS($C$2:$C$22))),ROW()-ROW($D$2:$D$22)+1),COLUMN($C$2:$C$22),4)))</f>
        <v>#REF!</v>
      </c>
      <c r="P7" s="359" t="e">
        <f t="array" aca="1" ref="P7" ca="1">IF(ROW()-ROW($E$2:$E$22)+1&gt;ROWS($D$2:$D$22)-COUNTBLANK($D$2:$D$22),"",INDIRECT(ADDRESS(SMALL((IF($D$2:$D$22&gt;"",ROW($D$2:$D$22),ROW()+ROWS($D$2:$D$22))),ROW()-ROW($E$2:$E$22)+1),COLUMN($D$2:$D$22),4)))</f>
        <v>#REF!</v>
      </c>
      <c r="Q7" s="356" t="e">
        <f t="array" aca="1" ref="Q7" ca="1">IF(ROW()-ROW($F$2:$F$22)+1&gt;ROWS($E$2:$E$22)-COUNTBLANK($E$2:$E$22),"",INDIRECT(ADDRESS(SMALL((IF($E$2:$E$22&gt;"",ROW($E$2:$E$22),ROW()+ROWS($E$2:$E$22))),ROW()-ROW($F$2:$F$22)+1),COLUMN($E$2:$E$22),4)))</f>
        <v>#REF!</v>
      </c>
      <c r="R7" s="356" t="e">
        <f t="array" aca="1" ref="R7" ca="1">IF(ROW()-ROW($G$2:$G$22)+1&gt;ROWS($F$2:$F$22)-COUNTBLANK($F$2:$F$22),"",INDIRECT(ADDRESS(SMALL((IF($F$2:$F$22&gt;"",ROW($F$2:$F$22),ROW()+ROWS($F$2:$F$22))),ROW()-ROW($G$2:$G$22)+1),COLUMN($F$2:$F$22),4)))</f>
        <v>#REF!</v>
      </c>
      <c r="S7" s="356" t="e">
        <f t="array" aca="1" ref="S7" ca="1">IF(ROW()-ROW($H$2:$H$22)+1&gt;ROWS($G$2:$G$22)-COUNTBLANK($G$2:$G$22),"",INDIRECT(ADDRESS(SMALL((IF($G$2:$G$22&lt;&gt;"",ROW($G$2:$G$22),ROW()+ROWS($G$2:$G$22))),ROW()-ROW($H$2:$H$22)+1),COLUMN($G$2:$G$22),4)))</f>
        <v>#REF!</v>
      </c>
      <c r="T7" s="247" t="e">
        <f t="array" aca="1" ref="T7" ca="1">IF(ROW()-ROW($I$2:$I$22)+1&gt;ROWS($H$2:$H$22)-COUNTBLANK($H$2:$H$22),"",INDIRECT(ADDRESS(SMALL((IF($H$2:$H$22&lt;&gt;"",ROW($H$2:$H$22),ROW()+ROWS($H$2:$H$22))),ROW()-ROW($I$2:$I$22)+1),COLUMN($H$2:$H$22),4)))</f>
        <v>#REF!</v>
      </c>
      <c r="U7" s="247" t="e">
        <f t="array" aca="1" ref="U7" ca="1">IF(ROW()-ROW($J$2:$J$22)+1&gt;ROWS($I$2:$I$22)-COUNTBLANK($I$2:$I$22),"",INDIRECT(ADDRESS(SMALL((IF($I$2:$I$22&lt;&gt;"",ROW($I$2:$I$22),ROW()+ROWS($I$2:$I$22))),ROW()-ROW($J$2:$J$22)+1),COLUMN($I$2:$I$22),4)))</f>
        <v>#REF!</v>
      </c>
      <c r="V7" s="355" t="e">
        <f t="array" aca="1" ref="V7" ca="1">IF(ROW()-ROW($K$2:$K$22)+1&gt;ROWS($J$2:$J$22)-COUNTBLANK($J$2:$J$22),"",INDIRECT(ADDRESS(SMALL((IF($J$2:$J$22&lt;&gt;"",ROW($J$2:$J$22),ROW()+ROWS($J$2:$J$22))),ROW()-ROW($K$2:$K$22)+1),COLUMN($J$2:$J$22),4)))</f>
        <v>#REF!</v>
      </c>
      <c r="W7" s="247" t="e">
        <f t="array" aca="1" ref="W7" ca="1">IF(ROW()-ROW($L$2:$L$22)+1&gt;ROWS($K$2:$K$22)-COUNTBLANK($K$2:$K$22),"",INDIRECT(ADDRESS(SMALL((IF($K$2:$K$22&lt;&gt;"",ROW($K$2:$K$22),ROW()+ROWS($K$2:$K$22))),ROW()-ROW($L$2:$L$22)+1),COLUMN($K$2:$K$22),4)))</f>
        <v>#REF!</v>
      </c>
      <c r="X7" s="330" t="e">
        <f t="array" aca="1" ref="X7" ca="1">IF(ROW()-ROW($M$2:$M$22)+1&gt;ROWS($L$2:$L$22)-COUNTBLANK($L$2:$L$22),"",INDIRECT(ADDRESS(SMALL((IF($L$2:$L$22&lt;&gt;"",ROW($L$2:$L$22),ROW()+ROWS($L$2:$L$22))),ROW()-ROW($M$2:$M$22)+1),COLUMN($L$2:$L$22),4)))</f>
        <v>#REF!</v>
      </c>
      <c r="Y7" s="330" t="e">
        <f t="array" aca="1" ref="Y7" ca="1">IF(ROW()-ROW($N$2:$N$22)+1&gt;ROWS($M$2:$M$22)-COUNTBLANK($M$2:$M$22),"",INDIRECT(ADDRESS(SMALL((IF($M$2:$M$22&lt;&gt;"",ROW($M$2:$M$22),ROW()+ROWS($M$2:$M$22))),ROW()-ROW($N$2:$N$22)+1),COLUMN($M$2:$M$22),4)))</f>
        <v>#REF!</v>
      </c>
    </row>
    <row r="8" spans="1:25" ht="62.1" customHeight="1">
      <c r="A8" s="330" t="str">
        <f>IF('Indicators Sheet_(IS)'!R29=0,"",'Indicators Sheet_(IS)'!R29)</f>
        <v>Incomplete</v>
      </c>
      <c r="C8" s="197" t="str">
        <f>IF($A8="I.O.","",'Indicators Sheet_(IS)'!B29)</f>
        <v xml:space="preserve">4
</v>
      </c>
      <c r="D8" s="349" t="str">
        <f>IF($A8="I.O.","",'Indicators Sheet_(IS)'!E29)</f>
        <v xml:space="preserve">Psycho-oncological distress screening </v>
      </c>
      <c r="E8" s="358" t="str">
        <f>IF(AND('Indicators Sheet_(IS)'!L29="",$A8&lt;&gt;"I.O."),"-----",IF($A8="I.O.","",'Indicators Sheet_(IS)'!L29))</f>
        <v>-----</v>
      </c>
      <c r="F8" s="358" t="str">
        <f>IF($A8="I.O.","",'Indicators Sheet_(IS)'!M29)</f>
        <v>≥ 65%</v>
      </c>
      <c r="G8" s="358" t="str">
        <f>IF(AND('Indicators Sheet_(IS)'!O29="",$A8&lt;&gt;"I.O."),"-----",IF($A8="I.O.","",'Indicators Sheet_(IS)'!O29))</f>
        <v>-----</v>
      </c>
      <c r="H8" s="103" t="str">
        <f>IF($A8="I.O.","",IF('Indicators Sheet_(IS)'!Q29="","-----",'Indicators Sheet_(IS)'!Q29))</f>
        <v>-----</v>
      </c>
      <c r="I8" s="103">
        <f>IF($A8="I.O.","",IF('Indicators Sheet_(IS)'!Q30="","-----",'Indicators Sheet_(IS)'!Q30))</f>
        <v>0</v>
      </c>
      <c r="J8" s="350" t="str">
        <f>IF($A8="I.O.","",IF('Indicators Sheet_(IS)'!Q31="",0,'Indicators Sheet_(IS)'!Q31))</f>
        <v>n.d.</v>
      </c>
      <c r="K8" s="351" t="str">
        <f>IF($A8="I.O.","",'Indicators Sheet_(IS)'!R29)</f>
        <v>Incomplete</v>
      </c>
      <c r="L8" s="346" t="str">
        <f>IF(AND('Indicators Sheet_(IS)'!S29="",$A8&lt;&gt;"I.O."),"-----",IF($A8="I.O.","",'Indicators Sheet_(IS)'!S29))</f>
        <v>-----</v>
      </c>
      <c r="M8" s="346" t="str">
        <f>IF(AND('Indicators Sheet_(IS)'!T29="",$A8&lt;&gt;"I.O."),"-----",IF($A8="I.O.","",'Indicators Sheet_(IS)'!T29))</f>
        <v>-----</v>
      </c>
      <c r="O8" s="247" t="e">
        <f t="array" aca="1" ref="O8" ca="1">IF(ROW()-ROW($D$2:$D$22)+1&gt;ROWS($C$2:$C$22)-COUNTBLANK($C$2:$C$22),"",INDIRECT(ADDRESS(SMALL((IF($C$2:$C$22&lt;&gt;"",ROW($C$2:$C$22),ROW()+ROWS($C$2:$C$22))),ROW()-ROW($D$2:$D$22)+1),COLUMN($C$2:$C$22),4)))</f>
        <v>#REF!</v>
      </c>
      <c r="P8" s="359" t="e">
        <f t="array" aca="1" ref="P8" ca="1">IF(ROW()-ROW($E$2:$E$22)+1&gt;ROWS($D$2:$D$22)-COUNTBLANK($D$2:$D$22),"",INDIRECT(ADDRESS(SMALL((IF($D$2:$D$22&gt;"",ROW($D$2:$D$22),ROW()+ROWS($D$2:$D$22))),ROW()-ROW($E$2:$E$22)+1),COLUMN($D$2:$D$22),4)))</f>
        <v>#REF!</v>
      </c>
      <c r="Q8" s="356" t="e">
        <f t="array" aca="1" ref="Q8" ca="1">IF(ROW()-ROW($F$2:$F$22)+1&gt;ROWS($E$2:$E$22)-COUNTBLANK($E$2:$E$22),"",INDIRECT(ADDRESS(SMALL((IF($E$2:$E$22&gt;"",ROW($E$2:$E$22),ROW()+ROWS($E$2:$E$22))),ROW()-ROW($F$2:$F$22)+1),COLUMN($E$2:$E$22),4)))</f>
        <v>#REF!</v>
      </c>
      <c r="R8" s="356" t="e">
        <f t="array" aca="1" ref="R8" ca="1">IF(ROW()-ROW($G$2:$G$22)+1&gt;ROWS($F$2:$F$22)-COUNTBLANK($F$2:$F$22),"",INDIRECT(ADDRESS(SMALL((IF($F$2:$F$22&gt;"",ROW($F$2:$F$22),ROW()+ROWS($F$2:$F$22))),ROW()-ROW($G$2:$G$22)+1),COLUMN($F$2:$F$22),4)))</f>
        <v>#REF!</v>
      </c>
      <c r="S8" s="356" t="e">
        <f t="array" aca="1" ref="S8" ca="1">IF(ROW()-ROW($H$2:$H$22)+1&gt;ROWS($G$2:$G$22)-COUNTBLANK($G$2:$G$22),"",INDIRECT(ADDRESS(SMALL((IF($G$2:$G$22&lt;&gt;"",ROW($G$2:$G$22),ROW()+ROWS($G$2:$G$22))),ROW()-ROW($H$2:$H$22)+1),COLUMN($G$2:$G$22),4)))</f>
        <v>#REF!</v>
      </c>
      <c r="T8" s="247" t="e">
        <f t="array" aca="1" ref="T8" ca="1">IF(ROW()-ROW($I$2:$I$22)+1&gt;ROWS($H$2:$H$22)-COUNTBLANK($H$2:$H$22),"",INDIRECT(ADDRESS(SMALL((IF($H$2:$H$22&lt;&gt;"",ROW($H$2:$H$22),ROW()+ROWS($H$2:$H$22))),ROW()-ROW($I$2:$I$22)+1),COLUMN($H$2:$H$22),4)))</f>
        <v>#REF!</v>
      </c>
      <c r="U8" s="247" t="e">
        <f t="array" aca="1" ref="U8" ca="1">IF(ROW()-ROW($J$2:$J$22)+1&gt;ROWS($I$2:$I$22)-COUNTBLANK($I$2:$I$22),"",INDIRECT(ADDRESS(SMALL((IF($I$2:$I$22&lt;&gt;"",ROW($I$2:$I$22),ROW()+ROWS($I$2:$I$22))),ROW()-ROW($J$2:$J$22)+1),COLUMN($I$2:$I$22),4)))</f>
        <v>#REF!</v>
      </c>
      <c r="V8" s="355" t="e">
        <f t="array" aca="1" ref="V8" ca="1">IF(ROW()-ROW($K$2:$K$22)+1&gt;ROWS($J$2:$J$22)-COUNTBLANK($J$2:$J$22),"",INDIRECT(ADDRESS(SMALL((IF($J$2:$J$22&lt;&gt;"",ROW($J$2:$J$22),ROW()+ROWS($J$2:$J$22))),ROW()-ROW($K$2:$K$22)+1),COLUMN($J$2:$J$22),4)))</f>
        <v>#REF!</v>
      </c>
      <c r="W8" s="247" t="e">
        <f t="array" aca="1" ref="W8" ca="1">IF(ROW()-ROW($L$2:$L$22)+1&gt;ROWS($K$2:$K$22)-COUNTBLANK($K$2:$K$22),"",INDIRECT(ADDRESS(SMALL((IF($K$2:$K$22&lt;&gt;"",ROW($K$2:$K$22),ROW()+ROWS($K$2:$K$22))),ROW()-ROW($L$2:$L$22)+1),COLUMN($K$2:$K$22),4)))</f>
        <v>#REF!</v>
      </c>
      <c r="X8" s="330" t="e">
        <f t="array" aca="1" ref="X8" ca="1">IF(ROW()-ROW($M$2:$M$22)+1&gt;ROWS($L$2:$L$22)-COUNTBLANK($L$2:$L$22),"",INDIRECT(ADDRESS(SMALL((IF($L$2:$L$22&lt;&gt;"",ROW($L$2:$L$22),ROW()+ROWS($L$2:$L$22))),ROW()-ROW($M$2:$M$22)+1),COLUMN($L$2:$L$22),4)))</f>
        <v>#REF!</v>
      </c>
      <c r="Y8" s="330" t="e">
        <f t="array" aca="1" ref="Y8" ca="1">IF(ROW()-ROW($N$2:$N$22)+1&gt;ROWS($M$2:$M$22)-COUNTBLANK($M$2:$M$22),"",INDIRECT(ADDRESS(SMALL((IF($M$2:$M$22&lt;&gt;"",ROW($M$2:$M$22),ROW()+ROWS($M$2:$M$22))),ROW()-ROW($N$2:$N$22)+1),COLUMN($M$2:$M$22),4)))</f>
        <v>#REF!</v>
      </c>
    </row>
    <row r="9" spans="1:25" ht="62.1" customHeight="1">
      <c r="A9" s="330" t="str">
        <f>IF('Indicators Sheet_(IS)'!R32=0,"",'Indicators Sheet_(IS)'!R32)</f>
        <v>Incomplete</v>
      </c>
      <c r="C9" s="197">
        <f>IF($A9="I.O.","",'Indicators Sheet_(IS)'!B32)</f>
        <v>5</v>
      </c>
      <c r="D9" s="349" t="str">
        <f>IF($A9="I.O.","",'Indicators Sheet_(IS)'!E32)</f>
        <v xml:space="preserve">Melanoma: 
Social service counselling </v>
      </c>
      <c r="E9" s="358" t="str">
        <f>IF(AND('Indicators Sheet_(IS)'!L32="",$A9&lt;&gt;"I.O."),"-----",IF($A9="I.O.","",'Indicators Sheet_(IS)'!L32))</f>
        <v>&lt; 15%</v>
      </c>
      <c r="F9" s="358" t="str">
        <f>IF($A9="I.O.","",'Indicators Sheet_(IS)'!M32)</f>
        <v>No target value</v>
      </c>
      <c r="G9" s="358" t="str">
        <f>IF(AND('Indicators Sheet_(IS)'!O32="",$A9&lt;&gt;"I.O."),"-----",IF($A9="I.O.","",'Indicators Sheet_(IS)'!O32))</f>
        <v>-----</v>
      </c>
      <c r="H9" s="103" t="str">
        <f>IF($A9="I.O.","",IF('Indicators Sheet_(IS)'!Q32="","-----",'Indicators Sheet_(IS)'!Q32))</f>
        <v>-----</v>
      </c>
      <c r="I9" s="103">
        <f>IF($A9="I.O.","",IF('Indicators Sheet_(IS)'!Q33="","-----",'Indicators Sheet_(IS)'!Q33))</f>
        <v>0</v>
      </c>
      <c r="J9" s="350" t="str">
        <f>IF($A9="I.O.","",IF('Indicators Sheet_(IS)'!Q34="",0,'Indicators Sheet_(IS)'!Q34))</f>
        <v>n.d.</v>
      </c>
      <c r="K9" s="351" t="str">
        <f>IF($A9="I.O.","",'Indicators Sheet_(IS)'!R32)</f>
        <v>Incomplete</v>
      </c>
      <c r="L9" s="346" t="str">
        <f>IF(AND('Indicators Sheet_(IS)'!S32="",$A9&lt;&gt;"I.O."),"-----",IF($A9="I.O.","",'Indicators Sheet_(IS)'!S32))</f>
        <v>-----</v>
      </c>
      <c r="M9" s="346" t="str">
        <f>IF(AND('Indicators Sheet_(IS)'!T32="",$A9&lt;&gt;"I.O."),"-----",IF($A9="I.O.","",'Indicators Sheet_(IS)'!T32))</f>
        <v>-----</v>
      </c>
      <c r="O9" s="247" t="e">
        <f t="array" aca="1" ref="O9" ca="1">IF(ROW()-ROW($D$2:$D$22)+1&gt;ROWS($C$2:$C$22)-COUNTBLANK($C$2:$C$22),"",INDIRECT(ADDRESS(SMALL((IF($C$2:$C$22&lt;&gt;"",ROW($C$2:$C$22),ROW()+ROWS($C$2:$C$22))),ROW()-ROW($D$2:$D$22)+1),COLUMN($C$2:$C$22),4)))</f>
        <v>#REF!</v>
      </c>
      <c r="P9" s="359" t="e">
        <f t="array" aca="1" ref="P9" ca="1">IF(ROW()-ROW($E$2:$E$22)+1&gt;ROWS($D$2:$D$22)-COUNTBLANK($D$2:$D$22),"",INDIRECT(ADDRESS(SMALL((IF($D$2:$D$22&gt;"",ROW($D$2:$D$22),ROW()+ROWS($D$2:$D$22))),ROW()-ROW($E$2:$E$22)+1),COLUMN($D$2:$D$22),4)))</f>
        <v>#REF!</v>
      </c>
      <c r="Q9" s="356" t="e">
        <f t="array" aca="1" ref="Q9" ca="1">IF(ROW()-ROW($F$2:$F$22)+1&gt;ROWS($E$2:$E$22)-COUNTBLANK($E$2:$E$22),"",INDIRECT(ADDRESS(SMALL((IF($E$2:$E$22&gt;"",ROW($E$2:$E$22),ROW()+ROWS($E$2:$E$22))),ROW()-ROW($F$2:$F$22)+1),COLUMN($E$2:$E$22),4)))</f>
        <v>#REF!</v>
      </c>
      <c r="R9" s="356" t="e">
        <f t="array" aca="1" ref="R9" ca="1">IF(ROW()-ROW($G$2:$G$22)+1&gt;ROWS($F$2:$F$22)-COUNTBLANK($F$2:$F$22),"",INDIRECT(ADDRESS(SMALL((IF($F$2:$F$22&gt;"",ROW($F$2:$F$22),ROW()+ROWS($F$2:$F$22))),ROW()-ROW($G$2:$G$22)+1),COLUMN($F$2:$F$22),4)))</f>
        <v>#REF!</v>
      </c>
      <c r="S9" s="356" t="e">
        <f t="array" aca="1" ref="S9" ca="1">IF(ROW()-ROW($H$2:$H$22)+1&gt;ROWS($G$2:$G$22)-COUNTBLANK($G$2:$G$22),"",INDIRECT(ADDRESS(SMALL((IF($G$2:$G$22&lt;&gt;"",ROW($G$2:$G$22),ROW()+ROWS($G$2:$G$22))),ROW()-ROW($H$2:$H$22)+1),COLUMN($G$2:$G$22),4)))</f>
        <v>#REF!</v>
      </c>
      <c r="T9" s="247" t="e">
        <f t="array" aca="1" ref="T9" ca="1">IF(ROW()-ROW($I$2:$I$22)+1&gt;ROWS($H$2:$H$22)-COUNTBLANK($H$2:$H$22),"",INDIRECT(ADDRESS(SMALL((IF($H$2:$H$22&lt;&gt;"",ROW($H$2:$H$22),ROW()+ROWS($H$2:$H$22))),ROW()-ROW($I$2:$I$22)+1),COLUMN($H$2:$H$22),4)))</f>
        <v>#REF!</v>
      </c>
      <c r="U9" s="247" t="e">
        <f t="array" aca="1" ref="U9" ca="1">IF(ROW()-ROW($J$2:$J$22)+1&gt;ROWS($I$2:$I$22)-COUNTBLANK($I$2:$I$22),"",INDIRECT(ADDRESS(SMALL((IF($I$2:$I$22&lt;&gt;"",ROW($I$2:$I$22),ROW()+ROWS($I$2:$I$22))),ROW()-ROW($J$2:$J$22)+1),COLUMN($I$2:$I$22),4)))</f>
        <v>#REF!</v>
      </c>
      <c r="V9" s="355" t="e">
        <f t="array" aca="1" ref="V9" ca="1">IF(ROW()-ROW($K$2:$K$22)+1&gt;ROWS($J$2:$J$22)-COUNTBLANK($J$2:$J$22),"",INDIRECT(ADDRESS(SMALL((IF($J$2:$J$22&lt;&gt;"",ROW($J$2:$J$22),ROW()+ROWS($J$2:$J$22))),ROW()-ROW($K$2:$K$22)+1),COLUMN($J$2:$J$22),4)))</f>
        <v>#REF!</v>
      </c>
      <c r="W9" s="247" t="e">
        <f t="array" aca="1" ref="W9" ca="1">IF(ROW()-ROW($L$2:$L$22)+1&gt;ROWS($K$2:$K$22)-COUNTBLANK($K$2:$K$22),"",INDIRECT(ADDRESS(SMALL((IF($K$2:$K$22&lt;&gt;"",ROW($K$2:$K$22),ROW()+ROWS($K$2:$K$22))),ROW()-ROW($L$2:$L$22)+1),COLUMN($K$2:$K$22),4)))</f>
        <v>#REF!</v>
      </c>
      <c r="X9" s="330" t="e">
        <f t="array" aca="1" ref="X9" ca="1">IF(ROW()-ROW($M$2:$M$22)+1&gt;ROWS($L$2:$L$22)-COUNTBLANK($L$2:$L$22),"",INDIRECT(ADDRESS(SMALL((IF($L$2:$L$22&lt;&gt;"",ROW($L$2:$L$22),ROW()+ROWS($L$2:$L$22))),ROW()-ROW($M$2:$M$22)+1),COLUMN($L$2:$L$22),4)))</f>
        <v>#REF!</v>
      </c>
      <c r="Y9" s="330" t="e">
        <f t="array" aca="1" ref="Y9" ca="1">IF(ROW()-ROW($N$2:$N$22)+1&gt;ROWS($M$2:$M$22)-COUNTBLANK($M$2:$M$22),"",INDIRECT(ADDRESS(SMALL((IF($M$2:$M$22&lt;&gt;"",ROW($M$2:$M$22),ROW()+ROWS($M$2:$M$22))),ROW()-ROW($N$2:$N$22)+1),COLUMN($M$2:$M$22),4)))</f>
        <v>#REF!</v>
      </c>
    </row>
    <row r="10" spans="1:25" ht="62.1" customHeight="1">
      <c r="A10" s="330" t="str">
        <f>IF('Indicators Sheet_(IS)'!R35=0,"",'Indicators Sheet_(IS)'!R35)</f>
        <v>Incomplete</v>
      </c>
      <c r="C10" s="197">
        <f>IF($A10="I.O.","",'Indicators Sheet_(IS)'!B35)</f>
        <v>6</v>
      </c>
      <c r="D10" s="349" t="str">
        <f>IF($A10="I.O.","",'Indicators Sheet_(IS)'!E35)</f>
        <v xml:space="preserve">Melanoma:
Patients enrolled in a study </v>
      </c>
      <c r="E10" s="358" t="str">
        <f>IF(AND('Indicators Sheet_(IS)'!L35="",$A10&lt;&gt;"I.O."),"-----",IF($A10="I.O.","",'Indicators Sheet_(IS)'!L35))</f>
        <v>-----</v>
      </c>
      <c r="F10" s="358" t="str">
        <f>IF($A10="I.O.","",'Indicators Sheet_(IS)'!M35)</f>
        <v>≥ 5%</v>
      </c>
      <c r="G10" s="358" t="str">
        <f>IF(AND('Indicators Sheet_(IS)'!O35="",$A10&lt;&gt;"I.O."),"-----",IF($A10="I.O.","",'Indicators Sheet_(IS)'!O35))</f>
        <v>-----</v>
      </c>
      <c r="H10" s="103">
        <f>IF($A10="I.O.","",IF('Indicators Sheet_(IS)'!Q35="","-----",'Indicators Sheet_(IS)'!Q35))</f>
        <v>0</v>
      </c>
      <c r="I10" s="103" t="str">
        <f>IF($A10="I.O.","",IF('Indicators Sheet_(IS)'!Q36="","-----",'Indicators Sheet_(IS)'!Q36))</f>
        <v>-----</v>
      </c>
      <c r="J10" s="350" t="str">
        <f>IF($A10="I.O.","",IF('Indicators Sheet_(IS)'!Q37="",0,'Indicators Sheet_(IS)'!Q37))</f>
        <v>n.d.</v>
      </c>
      <c r="K10" s="351" t="str">
        <f>IF($A10="I.O.","",'Indicators Sheet_(IS)'!R35)</f>
        <v>Incomplete</v>
      </c>
      <c r="L10" s="346" t="str">
        <f>IF(AND('Indicators Sheet_(IS)'!S35="",$A10&lt;&gt;"I.O."),"-----",IF($A10="I.O.","",'Indicators Sheet_(IS)'!S35))</f>
        <v>-----</v>
      </c>
      <c r="M10" s="346" t="str">
        <f>IF(AND('Indicators Sheet_(IS)'!T35="",$A10&lt;&gt;"I.O."),"-----",IF($A10="I.O.","",'Indicators Sheet_(IS)'!T35))</f>
        <v>-----</v>
      </c>
      <c r="O10" s="247" t="e">
        <f t="array" aca="1" ref="O10" ca="1">IF(ROW()-ROW($D$2:$D$22)+1&gt;ROWS($C$2:$C$22)-COUNTBLANK($C$2:$C$22),"",INDIRECT(ADDRESS(SMALL((IF($C$2:$C$22&lt;&gt;"",ROW($C$2:$C$22),ROW()+ROWS($C$2:$C$22))),ROW()-ROW($D$2:$D$22)+1),COLUMN($C$2:$C$22),4)))</f>
        <v>#REF!</v>
      </c>
      <c r="P10" s="359" t="e">
        <f t="array" aca="1" ref="P10" ca="1">IF(ROW()-ROW($E$2:$E$22)+1&gt;ROWS($D$2:$D$22)-COUNTBLANK($D$2:$D$22),"",INDIRECT(ADDRESS(SMALL((IF($D$2:$D$22&gt;"",ROW($D$2:$D$22),ROW()+ROWS($D$2:$D$22))),ROW()-ROW($E$2:$E$22)+1),COLUMN($D$2:$D$22),4)))</f>
        <v>#REF!</v>
      </c>
      <c r="Q10" s="356" t="e">
        <f t="array" aca="1" ref="Q10" ca="1">IF(ROW()-ROW($F$2:$F$22)+1&gt;ROWS($E$2:$E$22)-COUNTBLANK($E$2:$E$22),"",INDIRECT(ADDRESS(SMALL((IF($E$2:$E$22&gt;"",ROW($E$2:$E$22),ROW()+ROWS($E$2:$E$22))),ROW()-ROW($F$2:$F$22)+1),COLUMN($E$2:$E$22),4)))</f>
        <v>#REF!</v>
      </c>
      <c r="R10" s="356" t="e">
        <f t="array" aca="1" ref="R10" ca="1">IF(ROW()-ROW($G$2:$G$22)+1&gt;ROWS($F$2:$F$22)-COUNTBLANK($F$2:$F$22),"",INDIRECT(ADDRESS(SMALL((IF($F$2:$F$22&gt;"",ROW($F$2:$F$22),ROW()+ROWS($F$2:$F$22))),ROW()-ROW($G$2:$G$22)+1),COLUMN($F$2:$F$22),4)))</f>
        <v>#REF!</v>
      </c>
      <c r="S10" s="356" t="e">
        <f t="array" aca="1" ref="S10" ca="1">IF(ROW()-ROW($H$2:$H$22)+1&gt;ROWS($G$2:$G$22)-COUNTBLANK($G$2:$G$22),"",INDIRECT(ADDRESS(SMALL((IF($G$2:$G$22&lt;&gt;"",ROW($G$2:$G$22),ROW()+ROWS($G$2:$G$22))),ROW()-ROW($H$2:$H$22)+1),COLUMN($G$2:$G$22),4)))</f>
        <v>#REF!</v>
      </c>
      <c r="T10" s="247" t="e">
        <f t="array" aca="1" ref="T10" ca="1">IF(ROW()-ROW($I$2:$I$22)+1&gt;ROWS($H$2:$H$22)-COUNTBLANK($H$2:$H$22),"",INDIRECT(ADDRESS(SMALL((IF($H$2:$H$22&lt;&gt;"",ROW($H$2:$H$22),ROW()+ROWS($H$2:$H$22))),ROW()-ROW($I$2:$I$22)+1),COLUMN($H$2:$H$22),4)))</f>
        <v>#REF!</v>
      </c>
      <c r="U10" s="247" t="e">
        <f t="array" aca="1" ref="U10" ca="1">IF(ROW()-ROW($J$2:$J$22)+1&gt;ROWS($I$2:$I$22)-COUNTBLANK($I$2:$I$22),"",INDIRECT(ADDRESS(SMALL((IF($I$2:$I$22&lt;&gt;"",ROW($I$2:$I$22),ROW()+ROWS($I$2:$I$22))),ROW()-ROW($J$2:$J$22)+1),COLUMN($I$2:$I$22),4)))</f>
        <v>#REF!</v>
      </c>
      <c r="V10" s="355" t="e">
        <f t="array" aca="1" ref="V10" ca="1">IF(ROW()-ROW($K$2:$K$22)+1&gt;ROWS($J$2:$J$22)-COUNTBLANK($J$2:$J$22),"",INDIRECT(ADDRESS(SMALL((IF($J$2:$J$22&lt;&gt;"",ROW($J$2:$J$22),ROW()+ROWS($J$2:$J$22))),ROW()-ROW($K$2:$K$22)+1),COLUMN($J$2:$J$22),4)))</f>
        <v>#REF!</v>
      </c>
      <c r="W10" s="247" t="e">
        <f t="array" aca="1" ref="W10" ca="1">IF(ROW()-ROW($L$2:$L$22)+1&gt;ROWS($K$2:$K$22)-COUNTBLANK($K$2:$K$22),"",INDIRECT(ADDRESS(SMALL((IF($K$2:$K$22&lt;&gt;"",ROW($K$2:$K$22),ROW()+ROWS($K$2:$K$22))),ROW()-ROW($L$2:$L$22)+1),COLUMN($K$2:$K$22),4)))</f>
        <v>#REF!</v>
      </c>
      <c r="X10" s="330" t="e">
        <f t="array" aca="1" ref="X10" ca="1">IF(ROW()-ROW($M$2:$M$22)+1&gt;ROWS($L$2:$L$22)-COUNTBLANK($L$2:$L$22),"",INDIRECT(ADDRESS(SMALL((IF($L$2:$L$22&lt;&gt;"",ROW($L$2:$L$22),ROW()+ROWS($L$2:$L$22))),ROW()-ROW($M$2:$M$22)+1),COLUMN($L$2:$L$22),4)))</f>
        <v>#REF!</v>
      </c>
      <c r="Y10" s="330" t="e">
        <f t="array" aca="1" ref="Y10" ca="1">IF(ROW()-ROW($N$2:$N$22)+1&gt;ROWS($M$2:$M$22)-COUNTBLANK($M$2:$M$22),"",INDIRECT(ADDRESS(SMALL((IF($M$2:$M$22&lt;&gt;"",ROW($M$2:$M$22),ROW()+ROWS($M$2:$M$22))),ROW()-ROW($N$2:$N$22)+1),COLUMN($M$2:$M$22),4)))</f>
        <v>#REF!</v>
      </c>
    </row>
    <row r="11" spans="1:25" ht="94.5" customHeight="1">
      <c r="A11" s="330" t="str">
        <f>IF('Indicators Sheet_(IS)'!R38=0,"",'Indicators Sheet_(IS)'!R38)</f>
        <v>Incomplete</v>
      </c>
      <c r="C11" s="197">
        <f>IF($A11="I.O.","",'Indicators Sheet_(IS)'!B38)</f>
        <v>7</v>
      </c>
      <c r="D11" s="349" t="str">
        <f>IF($A11="I.O.","",'Indicators Sheet_(IS)'!E38)</f>
        <v xml:space="preserve">Sentinel node biopsy (SNB) </v>
      </c>
      <c r="E11" s="358" t="str">
        <f>IF(AND('Indicators Sheet_(IS)'!L38="",$A11&lt;&gt;"I.O."),"-----",IF($A11="I.O.","",'Indicators Sheet_(IS)'!L38))</f>
        <v>-----</v>
      </c>
      <c r="F11" s="358" t="str">
        <f>IF($A11="I.O.","",'Indicators Sheet_(IS)'!M38)</f>
        <v>≥ 90%</v>
      </c>
      <c r="G11" s="358" t="str">
        <f>IF(AND('Indicators Sheet_(IS)'!O38="",$A11&lt;&gt;"I.O."),"-----",IF($A11="I.O.","",'Indicators Sheet_(IS)'!O38))</f>
        <v>-----</v>
      </c>
      <c r="H11" s="103" t="str">
        <f>IF($A11="I.O.","",IF('Indicators Sheet_(IS)'!Q38="","-----",'Indicators Sheet_(IS)'!Q38))</f>
        <v>-----</v>
      </c>
      <c r="I11" s="103" t="str">
        <f>IF($A11="I.O.","",IF('Indicators Sheet_(IS)'!Q39="","-----",'Indicators Sheet_(IS)'!Q39))</f>
        <v>-----</v>
      </c>
      <c r="J11" s="350" t="str">
        <f>IF($A11="I.O.","",IF('Indicators Sheet_(IS)'!Q40="",0,'Indicators Sheet_(IS)'!Q40))</f>
        <v>n.d.</v>
      </c>
      <c r="K11" s="351" t="str">
        <f>IF($A11="I.O.","",'Indicators Sheet_(IS)'!R38)</f>
        <v>Incomplete</v>
      </c>
      <c r="L11" s="346" t="str">
        <f>IF(AND('Indicators Sheet_(IS)'!S38="",$A11&lt;&gt;"I.O."),"-----",IF($A11="I.O.","",'Indicators Sheet_(IS)'!S38))</f>
        <v>-----</v>
      </c>
      <c r="M11" s="346" t="str">
        <f>IF(AND('Indicators Sheet_(IS)'!T38="",$A11&lt;&gt;"I.O."),"-----",IF($A11="I.O.","",'Indicators Sheet_(IS)'!T38))</f>
        <v>-----</v>
      </c>
      <c r="O11" s="247" t="e">
        <f t="array" aca="1" ref="O11" ca="1">IF(ROW()-ROW($D$2:$D$22)+1&gt;ROWS($C$2:$C$22)-COUNTBLANK($C$2:$C$22),"",INDIRECT(ADDRESS(SMALL((IF($C$2:$C$22&lt;&gt;"",ROW($C$2:$C$22),ROW()+ROWS($C$2:$C$22))),ROW()-ROW($D$2:$D$22)+1),COLUMN($C$2:$C$22),4)))</f>
        <v>#REF!</v>
      </c>
      <c r="P11" s="359" t="e">
        <f t="array" aca="1" ref="P11" ca="1">IF(ROW()-ROW($E$2:$E$22)+1&gt;ROWS($D$2:$D$22)-COUNTBLANK($D$2:$D$22),"",INDIRECT(ADDRESS(SMALL((IF($D$2:$D$22&gt;"",ROW($D$2:$D$22),ROW()+ROWS($D$2:$D$22))),ROW()-ROW($E$2:$E$22)+1),COLUMN($D$2:$D$22),4)))</f>
        <v>#REF!</v>
      </c>
      <c r="Q11" s="356" t="e">
        <f t="array" aca="1" ref="Q11" ca="1">IF(ROW()-ROW($F$2:$F$22)+1&gt;ROWS($E$2:$E$22)-COUNTBLANK($E$2:$E$22),"",INDIRECT(ADDRESS(SMALL((IF($E$2:$E$22&gt;"",ROW($E$2:$E$22),ROW()+ROWS($E$2:$E$22))),ROW()-ROW($F$2:$F$22)+1),COLUMN($E$2:$E$22),4)))</f>
        <v>#REF!</v>
      </c>
      <c r="R11" s="356" t="e">
        <f t="array" aca="1" ref="R11" ca="1">IF(ROW()-ROW($G$2:$G$22)+1&gt;ROWS($F$2:$F$22)-COUNTBLANK($F$2:$F$22),"",INDIRECT(ADDRESS(SMALL((IF($F$2:$F$22&gt;"",ROW($F$2:$F$22),ROW()+ROWS($F$2:$F$22))),ROW()-ROW($G$2:$G$22)+1),COLUMN($F$2:$F$22),4)))</f>
        <v>#REF!</v>
      </c>
      <c r="S11" s="356" t="e">
        <f t="array" aca="1" ref="S11" ca="1">IF(ROW()-ROW($H$2:$H$22)+1&gt;ROWS($G$2:$G$22)-COUNTBLANK($G$2:$G$22),"",INDIRECT(ADDRESS(SMALL((IF($G$2:$G$22&lt;&gt;"",ROW($G$2:$G$22),ROW()+ROWS($G$2:$G$22))),ROW()-ROW($H$2:$H$22)+1),COLUMN($G$2:$G$22),4)))</f>
        <v>#REF!</v>
      </c>
      <c r="T11" s="247" t="e">
        <f t="array" aca="1" ref="T11" ca="1">IF(ROW()-ROW($I$2:$I$22)+1&gt;ROWS($H$2:$H$22)-COUNTBLANK($H$2:$H$22),"",INDIRECT(ADDRESS(SMALL((IF($H$2:$H$22&lt;&gt;"",ROW($H$2:$H$22),ROW()+ROWS($H$2:$H$22))),ROW()-ROW($I$2:$I$22)+1),COLUMN($H$2:$H$22),4)))</f>
        <v>#REF!</v>
      </c>
      <c r="U11" s="247" t="e">
        <f t="array" aca="1" ref="U11" ca="1">IF(ROW()-ROW($J$2:$J$22)+1&gt;ROWS($I$2:$I$22)-COUNTBLANK($I$2:$I$22),"",INDIRECT(ADDRESS(SMALL((IF($I$2:$I$22&lt;&gt;"",ROW($I$2:$I$22),ROW()+ROWS($I$2:$I$22))),ROW()-ROW($J$2:$J$22)+1),COLUMN($I$2:$I$22),4)))</f>
        <v>#REF!</v>
      </c>
      <c r="V11" s="355" t="e">
        <f t="array" aca="1" ref="V11" ca="1">IF(ROW()-ROW($K$2:$K$22)+1&gt;ROWS($J$2:$J$22)-COUNTBLANK($J$2:$J$22),"",INDIRECT(ADDRESS(SMALL((IF($J$2:$J$22&lt;&gt;"",ROW($J$2:$J$22),ROW()+ROWS($J$2:$J$22))),ROW()-ROW($K$2:$K$22)+1),COLUMN($J$2:$J$22),4)))</f>
        <v>#REF!</v>
      </c>
      <c r="W11" s="247" t="e">
        <f t="array" aca="1" ref="W11" ca="1">IF(ROW()-ROW($L$2:$L$22)+1&gt;ROWS($K$2:$K$22)-COUNTBLANK($K$2:$K$22),"",INDIRECT(ADDRESS(SMALL((IF($K$2:$K$22&lt;&gt;"",ROW($K$2:$K$22),ROW()+ROWS($K$2:$K$22))),ROW()-ROW($L$2:$L$22)+1),COLUMN($K$2:$K$22),4)))</f>
        <v>#REF!</v>
      </c>
      <c r="X11" s="330" t="e">
        <f t="array" aca="1" ref="X11" ca="1">IF(ROW()-ROW($M$2:$M$22)+1&gt;ROWS($L$2:$L$22)-COUNTBLANK($L$2:$L$22),"",INDIRECT(ADDRESS(SMALL((IF($L$2:$L$22&lt;&gt;"",ROW($L$2:$L$22),ROW()+ROWS($L$2:$L$22))),ROW()-ROW($M$2:$M$22)+1),COLUMN($L$2:$L$22),4)))</f>
        <v>#REF!</v>
      </c>
      <c r="Y11" s="330" t="e">
        <f t="array" aca="1" ref="Y11" ca="1">IF(ROW()-ROW($N$2:$N$22)+1&gt;ROWS($M$2:$M$22)-COUNTBLANK($M$2:$M$22),"",INDIRECT(ADDRESS(SMALL((IF($M$2:$M$22&lt;&gt;"",ROW($M$2:$M$22),ROW()+ROWS($M$2:$M$22))),ROW()-ROW($N$2:$N$22)+1),COLUMN($M$2:$M$22),4)))</f>
        <v>#REF!</v>
      </c>
    </row>
    <row r="12" spans="1:25" ht="94.5" customHeight="1">
      <c r="A12" s="330" t="str">
        <f>IF('Indicators Sheet_(IS)'!R41=0,"",'Indicators Sheet_(IS)'!R41)</f>
        <v>Incomplete</v>
      </c>
      <c r="C12" s="197">
        <f>IF($A12="I.O.","",'Indicators Sheet_(IS)'!B41)</f>
        <v>8</v>
      </c>
      <c r="D12" s="349" t="str">
        <f>IF($A12="I.O.","",'Indicators Sheet_(IS)'!E41)</f>
        <v>Surgical interventions with safety margin defined in the guideline
(= malignant melanomas, Merkel cell carcinomas, sarcomas and other rare malignant skin tumours</v>
      </c>
      <c r="E12" s="358" t="str">
        <f>IF(AND('Indicators Sheet_(IS)'!L41="",$A12&lt;&gt;"I.O."),"-----",IF($A12="I.O.","",'Indicators Sheet_(IS)'!L41))</f>
        <v>-----</v>
      </c>
      <c r="F12" s="358" t="str">
        <f>IF($A12="I.O.","",'Indicators Sheet_(IS)'!M41)</f>
        <v xml:space="preserve">≥ 30 </v>
      </c>
      <c r="G12" s="358" t="str">
        <f>IF(AND('Indicators Sheet_(IS)'!O41="",$A12&lt;&gt;"I.O."),"-----",IF($A12="I.O.","",'Indicators Sheet_(IS)'!O41))</f>
        <v>-----</v>
      </c>
      <c r="H12" s="103" t="str">
        <f>IF($A12="I.O.","",IF('Indicators Sheet_(IS)'!Q41="","-----",'Indicators Sheet_(IS)'!Q41))</f>
        <v>-----</v>
      </c>
      <c r="I12" s="103" t="str">
        <f>IF($A12="I.O.","","-----")</f>
        <v>-----</v>
      </c>
      <c r="J12" s="350" t="str">
        <f>IF($A12="I.O.","","-----")</f>
        <v>-----</v>
      </c>
      <c r="K12" s="351" t="str">
        <f>IF($A12="I.O.","",'Indicators Sheet_(IS)'!R41)</f>
        <v>Incomplete</v>
      </c>
      <c r="L12" s="346" t="str">
        <f>IF(AND('Indicators Sheet_(IS)'!S41="",$A12&lt;&gt;"I.O."),"-----",IF($A12="I.O.","",'Indicators Sheet_(IS)'!S41))</f>
        <v>-----</v>
      </c>
      <c r="M12" s="346" t="str">
        <f>IF(AND('Indicators Sheet_(IS)'!T41="",$A12&lt;&gt;"I.O."),"-----",IF($A12="I.O.","",'Indicators Sheet_(IS)'!T41))</f>
        <v>-----</v>
      </c>
      <c r="O12" s="247" t="e">
        <f t="array" aca="1" ref="O12" ca="1">IF(ROW()-ROW($D$2:$D$22)+1&gt;ROWS($C$2:$C$22)-COUNTBLANK($C$2:$C$22),"",INDIRECT(ADDRESS(SMALL((IF($C$2:$C$22&lt;&gt;"",ROW($C$2:$C$22),ROW()+ROWS($C$2:$C$22))),ROW()-ROW($D$2:$D$22)+1),COLUMN($C$2:$C$22),4)))</f>
        <v>#REF!</v>
      </c>
      <c r="P12" s="359" t="e">
        <f t="array" aca="1" ref="P12" ca="1">IF(ROW()-ROW($E$2:$E$22)+1&gt;ROWS($D$2:$D$22)-COUNTBLANK($D$2:$D$22),"",INDIRECT(ADDRESS(SMALL((IF($D$2:$D$22&gt;"",ROW($D$2:$D$22),ROW()+ROWS($D$2:$D$22))),ROW()-ROW($E$2:$E$22)+1),COLUMN($D$2:$D$22),4)))</f>
        <v>#REF!</v>
      </c>
      <c r="Q12" s="356" t="e">
        <f t="array" aca="1" ref="Q12" ca="1">IF(ROW()-ROW($F$2:$F$22)+1&gt;ROWS($E$2:$E$22)-COUNTBLANK($E$2:$E$22),"",INDIRECT(ADDRESS(SMALL((IF($E$2:$E$22&gt;"",ROW($E$2:$E$22),ROW()+ROWS($E$2:$E$22))),ROW()-ROW($F$2:$F$22)+1),COLUMN($E$2:$E$22),4)))</f>
        <v>#REF!</v>
      </c>
      <c r="R12" s="356" t="e">
        <f t="array" aca="1" ref="R12" ca="1">IF(ROW()-ROW($G$2:$G$22)+1&gt;ROWS($F$2:$F$22)-COUNTBLANK($F$2:$F$22),"",INDIRECT(ADDRESS(SMALL((IF($F$2:$F$22&gt;"",ROW($F$2:$F$22),ROW()+ROWS($F$2:$F$22))),ROW()-ROW($G$2:$G$22)+1),COLUMN($F$2:$F$22),4)))</f>
        <v>#REF!</v>
      </c>
      <c r="S12" s="356" t="e">
        <f t="array" aca="1" ref="S12" ca="1">IF(ROW()-ROW($H$2:$H$22)+1&gt;ROWS($G$2:$G$22)-COUNTBLANK($G$2:$G$22),"",INDIRECT(ADDRESS(SMALL((IF($G$2:$G$22&lt;&gt;"",ROW($G$2:$G$22),ROW()+ROWS($G$2:$G$22))),ROW()-ROW($H$2:$H$22)+1),COLUMN($G$2:$G$22),4)))</f>
        <v>#REF!</v>
      </c>
      <c r="T12" s="247" t="e">
        <f t="array" aca="1" ref="T12" ca="1">IF(ROW()-ROW($I$2:$I$22)+1&gt;ROWS($H$2:$H$22)-COUNTBLANK($H$2:$H$22),"",INDIRECT(ADDRESS(SMALL((IF($H$2:$H$22&lt;&gt;"",ROW($H$2:$H$22),ROW()+ROWS($H$2:$H$22))),ROW()-ROW($I$2:$I$22)+1),COLUMN($H$2:$H$22),4)))</f>
        <v>#REF!</v>
      </c>
      <c r="U12" s="247" t="e">
        <f t="array" aca="1" ref="U12" ca="1">IF(ROW()-ROW($J$2:$J$22)+1&gt;ROWS($I$2:$I$22)-COUNTBLANK($I$2:$I$22),"",INDIRECT(ADDRESS(SMALL((IF($I$2:$I$22&lt;&gt;"",ROW($I$2:$I$22),ROW()+ROWS($I$2:$I$22))),ROW()-ROW($J$2:$J$22)+1),COLUMN($I$2:$I$22),4)))</f>
        <v>#REF!</v>
      </c>
      <c r="V12" s="355" t="e">
        <f t="array" aca="1" ref="V12" ca="1">IF(ROW()-ROW($K$2:$K$22)+1&gt;ROWS($J$2:$J$22)-COUNTBLANK($J$2:$J$22),"",INDIRECT(ADDRESS(SMALL((IF($J$2:$J$22&lt;&gt;"",ROW($J$2:$J$22),ROW()+ROWS($J$2:$J$22))),ROW()-ROW($K$2:$K$22)+1),COLUMN($J$2:$J$22),4)))</f>
        <v>#REF!</v>
      </c>
      <c r="W12" s="247" t="e">
        <f t="array" aca="1" ref="W12" ca="1">IF(ROW()-ROW($L$2:$L$22)+1&gt;ROWS($K$2:$K$22)-COUNTBLANK($K$2:$K$22),"",INDIRECT(ADDRESS(SMALL((IF($K$2:$K$22&lt;&gt;"",ROW($K$2:$K$22),ROW()+ROWS($K$2:$K$22))),ROW()-ROW($L$2:$L$22)+1),COLUMN($K$2:$K$22),4)))</f>
        <v>#REF!</v>
      </c>
      <c r="X12" s="330" t="e">
        <f t="array" aca="1" ref="X12" ca="1">IF(ROW()-ROW($M$2:$M$22)+1&gt;ROWS($L$2:$L$22)-COUNTBLANK($L$2:$L$22),"",INDIRECT(ADDRESS(SMALL((IF($L$2:$L$22&lt;&gt;"",ROW($L$2:$L$22),ROW()+ROWS($L$2:$L$22))),ROW()-ROW($M$2:$M$22)+1),COLUMN($L$2:$L$22),4)))</f>
        <v>#REF!</v>
      </c>
      <c r="Y12" s="330" t="e">
        <f t="array" aca="1" ref="Y12" ca="1">IF(ROW()-ROW($N$2:$N$22)+1&gt;ROWS($M$2:$M$22)-COUNTBLANK($M$2:$M$22),"",INDIRECT(ADDRESS(SMALL((IF($M$2:$M$22&lt;&gt;"",ROW($M$2:$M$22),ROW()+ROWS($M$2:$M$22))),ROW()-ROW($N$2:$N$22)+1),COLUMN($M$2:$M$22),4)))</f>
        <v>#REF!</v>
      </c>
    </row>
    <row r="13" spans="1:25" ht="62.1" customHeight="1">
      <c r="A13" s="330" t="str">
        <f>IF('Indicators Sheet_(IS)'!R44=0,"",'Indicators Sheet_(IS)'!R44)</f>
        <v>Incomplete</v>
      </c>
      <c r="C13" s="197">
        <f>IF($A13="I.O.","",'Indicators Sheet_(IS)'!B44)</f>
        <v>9</v>
      </c>
      <c r="D13" s="349" t="str">
        <f>IF($A13="I.O.","",'Indicators Sheet_(IS)'!E44)</f>
        <v>Surgical interventions with histological margin control (= epithelial tumours)</v>
      </c>
      <c r="E13" s="358" t="str">
        <f>IF(AND('Indicators Sheet_(IS)'!L44="",$A13&lt;&gt;"I.O."),"-----",IF($A13="I.O.","",'Indicators Sheet_(IS)'!L44))</f>
        <v>-----</v>
      </c>
      <c r="F13" s="358" t="str">
        <f>IF($A13="I.O.","",'Indicators Sheet_(IS)'!M44)</f>
        <v>≥ 100</v>
      </c>
      <c r="G13" s="358" t="str">
        <f>IF(AND('Indicators Sheet_(IS)'!O44="",$A13&lt;&gt;"I.O."),"-----",IF($A13="I.O.","",'Indicators Sheet_(IS)'!O44))</f>
        <v>-----</v>
      </c>
      <c r="H13" s="103" t="str">
        <f>IF($A13="I.O.","",IF('Indicators Sheet_(IS)'!Q44="","-----",'Indicators Sheet_(IS)'!Q44))</f>
        <v>-----</v>
      </c>
      <c r="I13" s="103" t="str">
        <f>IF($A13="I.O.","","-----")</f>
        <v>-----</v>
      </c>
      <c r="J13" s="350" t="str">
        <f>IF($A13="I.O.","","-----")</f>
        <v>-----</v>
      </c>
      <c r="K13" s="351" t="str">
        <f>IF($A13="I.O.","",'Indicators Sheet_(IS)'!R44)</f>
        <v>Incomplete</v>
      </c>
      <c r="L13" s="346" t="str">
        <f>IF(AND('Indicators Sheet_(IS)'!S44="",$A13&lt;&gt;"I.O."),"-----",IF($A13="I.O.","",'Indicators Sheet_(IS)'!S44))</f>
        <v>-----</v>
      </c>
      <c r="M13" s="346" t="str">
        <f>IF(AND('Indicators Sheet_(IS)'!T44="",$A13&lt;&gt;"I.O."),"-----",IF($A13="I.O.","",'Indicators Sheet_(IS)'!T44))</f>
        <v>-----</v>
      </c>
      <c r="O13" s="247" t="e">
        <f t="array" aca="1" ref="O13" ca="1">IF(ROW()-ROW($D$2:$D$22)+1&gt;ROWS($C$2:$C$22)-COUNTBLANK($C$2:$C$22),"",INDIRECT(ADDRESS(SMALL((IF($C$2:$C$22&lt;&gt;"",ROW($C$2:$C$22),ROW()+ROWS($C$2:$C$22))),ROW()-ROW($D$2:$D$22)+1),COLUMN($C$2:$C$22),4)))</f>
        <v>#REF!</v>
      </c>
      <c r="P13" s="359" t="e">
        <f t="array" aca="1" ref="P13" ca="1">IF(ROW()-ROW($E$2:$E$22)+1&gt;ROWS($D$2:$D$22)-COUNTBLANK($D$2:$D$22),"",INDIRECT(ADDRESS(SMALL((IF($D$2:$D$22&gt;"",ROW($D$2:$D$22),ROW()+ROWS($D$2:$D$22))),ROW()-ROW($E$2:$E$22)+1),COLUMN($D$2:$D$22),4)))</f>
        <v>#REF!</v>
      </c>
      <c r="Q13" s="356" t="e">
        <f t="array" aca="1" ref="Q13" ca="1">IF(ROW()-ROW($F$2:$F$22)+1&gt;ROWS($E$2:$E$22)-COUNTBLANK($E$2:$E$22),"",INDIRECT(ADDRESS(SMALL((IF($E$2:$E$22&gt;"",ROW($E$2:$E$22),ROW()+ROWS($E$2:$E$22))),ROW()-ROW($F$2:$F$22)+1),COLUMN($E$2:$E$22),4)))</f>
        <v>#REF!</v>
      </c>
      <c r="R13" s="356" t="e">
        <f t="array" aca="1" ref="R13" ca="1">IF(ROW()-ROW($G$2:$G$22)+1&gt;ROWS($F$2:$F$22)-COUNTBLANK($F$2:$F$22),"",INDIRECT(ADDRESS(SMALL((IF($F$2:$F$22&gt;"",ROW($F$2:$F$22),ROW()+ROWS($F$2:$F$22))),ROW()-ROW($G$2:$G$22)+1),COLUMN($F$2:$F$22),4)))</f>
        <v>#REF!</v>
      </c>
      <c r="S13" s="356" t="e">
        <f t="array" aca="1" ref="S13" ca="1">IF(ROW()-ROW($H$2:$H$22)+1&gt;ROWS($G$2:$G$22)-COUNTBLANK($G$2:$G$22),"",INDIRECT(ADDRESS(SMALL((IF($G$2:$G$22&lt;&gt;"",ROW($G$2:$G$22),ROW()+ROWS($G$2:$G$22))),ROW()-ROW($H$2:$H$22)+1),COLUMN($G$2:$G$22),4)))</f>
        <v>#REF!</v>
      </c>
      <c r="T13" s="247" t="e">
        <f t="array" aca="1" ref="T13" ca="1">IF(ROW()-ROW($I$2:$I$22)+1&gt;ROWS($H$2:$H$22)-COUNTBLANK($H$2:$H$22),"",INDIRECT(ADDRESS(SMALL((IF($H$2:$H$22&lt;&gt;"",ROW($H$2:$H$22),ROW()+ROWS($H$2:$H$22))),ROW()-ROW($I$2:$I$22)+1),COLUMN($H$2:$H$22),4)))</f>
        <v>#REF!</v>
      </c>
      <c r="U13" s="247" t="e">
        <f t="array" aca="1" ref="U13" ca="1">IF(ROW()-ROW($J$2:$J$22)+1&gt;ROWS($I$2:$I$22)-COUNTBLANK($I$2:$I$22),"",INDIRECT(ADDRESS(SMALL((IF($I$2:$I$22&lt;&gt;"",ROW($I$2:$I$22),ROW()+ROWS($I$2:$I$22))),ROW()-ROW($J$2:$J$22)+1),COLUMN($I$2:$I$22),4)))</f>
        <v>#REF!</v>
      </c>
      <c r="V13" s="355" t="e">
        <f t="array" aca="1" ref="V13" ca="1">IF(ROW()-ROW($K$2:$K$22)+1&gt;ROWS($J$2:$J$22)-COUNTBLANK($J$2:$J$22),"",INDIRECT(ADDRESS(SMALL((IF($J$2:$J$22&lt;&gt;"",ROW($J$2:$J$22),ROW()+ROWS($J$2:$J$22))),ROW()-ROW($K$2:$K$22)+1),COLUMN($J$2:$J$22),4)))</f>
        <v>#REF!</v>
      </c>
      <c r="W13" s="247" t="e">
        <f t="array" aca="1" ref="W13" ca="1">IF(ROW()-ROW($L$2:$L$22)+1&gt;ROWS($K$2:$K$22)-COUNTBLANK($K$2:$K$22),"",INDIRECT(ADDRESS(SMALL((IF($K$2:$K$22&lt;&gt;"",ROW($K$2:$K$22),ROW()+ROWS($K$2:$K$22))),ROW()-ROW($L$2:$L$22)+1),COLUMN($K$2:$K$22),4)))</f>
        <v>#REF!</v>
      </c>
      <c r="X13" s="330" t="e">
        <f t="array" aca="1" ref="X13" ca="1">IF(ROW()-ROW($M$2:$M$22)+1&gt;ROWS($L$2:$L$22)-COUNTBLANK($L$2:$L$22),"",INDIRECT(ADDRESS(SMALL((IF($L$2:$L$22&lt;&gt;"",ROW($L$2:$L$22),ROW()+ROWS($L$2:$L$22))),ROW()-ROW($M$2:$M$22)+1),COLUMN($L$2:$L$22),4)))</f>
        <v>#REF!</v>
      </c>
      <c r="Y13" s="330" t="e">
        <f t="array" aca="1" ref="Y13" ca="1">IF(ROW()-ROW($N$2:$N$22)+1&gt;ROWS($M$2:$M$22)-COUNTBLANK($M$2:$M$22),"",INDIRECT(ADDRESS(SMALL((IF($M$2:$M$22&lt;&gt;"",ROW($M$2:$M$22),ROW()+ROWS($M$2:$M$22))),ROW()-ROW($N$2:$N$22)+1),COLUMN($M$2:$M$22),4)))</f>
        <v>#REF!</v>
      </c>
    </row>
    <row r="14" spans="1:25" ht="62.1" customHeight="1">
      <c r="A14" s="330" t="str">
        <f>IF('Indicators Sheet_(IS)'!R47=0,"",'Indicators Sheet_(IS)'!R47)</f>
        <v>Incomplete</v>
      </c>
      <c r="C14" s="197">
        <f>IF($A14="I.O.","",'Indicators Sheet_(IS)'!B47)</f>
        <v>10</v>
      </c>
      <c r="D14" s="349" t="str">
        <f>IF($A14="I.O.","",'Indicators Sheet_(IS)'!E47)</f>
        <v>Revision surgery after secondary bleeding</v>
      </c>
      <c r="E14" s="358" t="str">
        <f>IF(AND('Indicators Sheet_(IS)'!L47="",$A14&lt;&gt;"I.O."),"-----",IF($A14="I.O.","",'Indicators Sheet_(IS)'!L47))</f>
        <v>-----</v>
      </c>
      <c r="F14" s="358" t="str">
        <f>IF($A14="I.O.","",'Indicators Sheet_(IS)'!M47)</f>
        <v>≤  3%</v>
      </c>
      <c r="G14" s="358" t="str">
        <f>IF(AND('Indicators Sheet_(IS)'!O47="",$A14&lt;&gt;"I.O."),"-----",IF($A14="I.O.","",'Indicators Sheet_(IS)'!O47))</f>
        <v>-----</v>
      </c>
      <c r="H14" s="103" t="str">
        <f>IF($A14="I.O.","",IF('Indicators Sheet_(IS)'!Q47="","-----",'Indicators Sheet_(IS)'!Q47))</f>
        <v>-----</v>
      </c>
      <c r="I14" s="103">
        <f>IF($A14="I.O.","",IF('Indicators Sheet_(IS)'!Q48="","-----",'Indicators Sheet_(IS)'!Q48))</f>
        <v>0</v>
      </c>
      <c r="J14" s="350" t="str">
        <f>IF($A14="I.O.","",IF('Indicators Sheet_(IS)'!Q49="",0,'Indicators Sheet_(IS)'!Q49))</f>
        <v>n.d.</v>
      </c>
      <c r="K14" s="351" t="str">
        <f>IF($A14="I.O.","",'Indicators Sheet_(IS)'!R47)</f>
        <v>Incomplete</v>
      </c>
      <c r="L14" s="346" t="str">
        <f>IF(AND('Indicators Sheet_(IS)'!S47="",$A14&lt;&gt;"I.O."),"-----",IF($A14="I.O.","",'Indicators Sheet_(IS)'!S47))</f>
        <v>-----</v>
      </c>
      <c r="M14" s="346" t="str">
        <f>IF(AND('Indicators Sheet_(IS)'!T47="",$A14&lt;&gt;"I.O."),"-----",IF($A14="I.O.","",'Indicators Sheet_(IS)'!T47))</f>
        <v>-----</v>
      </c>
      <c r="O14" s="247" t="e">
        <f t="array" aca="1" ref="O14" ca="1">IF(ROW()-ROW($D$2:$D$22)+1&gt;ROWS($C$2:$C$22)-COUNTBLANK($C$2:$C$22),"",INDIRECT(ADDRESS(SMALL((IF($C$2:$C$22&lt;&gt;"",ROW($C$2:$C$22),ROW()+ROWS($C$2:$C$22))),ROW()-ROW($D$2:$D$22)+1),COLUMN($C$2:$C$22),4)))</f>
        <v>#REF!</v>
      </c>
      <c r="P14" s="359" t="e">
        <f t="array" aca="1" ref="P14" ca="1">IF(ROW()-ROW($E$2:$E$22)+1&gt;ROWS($D$2:$D$22)-COUNTBLANK($D$2:$D$22),"",INDIRECT(ADDRESS(SMALL((IF($D$2:$D$22&gt;"",ROW($D$2:$D$22),ROW()+ROWS($D$2:$D$22))),ROW()-ROW($E$2:$E$22)+1),COLUMN($D$2:$D$22),4)))</f>
        <v>#REF!</v>
      </c>
      <c r="Q14" s="356" t="e">
        <f t="array" aca="1" ref="Q14" ca="1">IF(ROW()-ROW($F$2:$F$22)+1&gt;ROWS($E$2:$E$22)-COUNTBLANK($E$2:$E$22),"",INDIRECT(ADDRESS(SMALL((IF($E$2:$E$22&gt;"",ROW($E$2:$E$22),ROW()+ROWS($E$2:$E$22))),ROW()-ROW($F$2:$F$22)+1),COLUMN($E$2:$E$22),4)))</f>
        <v>#REF!</v>
      </c>
      <c r="R14" s="356" t="e">
        <f t="array" aca="1" ref="R14" ca="1">IF(ROW()-ROW($G$2:$G$22)+1&gt;ROWS($F$2:$F$22)-COUNTBLANK($F$2:$F$22),"",INDIRECT(ADDRESS(SMALL((IF($F$2:$F$22&gt;"",ROW($F$2:$F$22),ROW()+ROWS($F$2:$F$22))),ROW()-ROW($G$2:$G$22)+1),COLUMN($F$2:$F$22),4)))</f>
        <v>#REF!</v>
      </c>
      <c r="S14" s="356" t="e">
        <f t="array" aca="1" ref="S14" ca="1">IF(ROW()-ROW($H$2:$H$22)+1&gt;ROWS($G$2:$G$22)-COUNTBLANK($G$2:$G$22),"",INDIRECT(ADDRESS(SMALL((IF($G$2:$G$22&lt;&gt;"",ROW($G$2:$G$22),ROW()+ROWS($G$2:$G$22))),ROW()-ROW($H$2:$H$22)+1),COLUMN($G$2:$G$22),4)))</f>
        <v>#REF!</v>
      </c>
      <c r="T14" s="247" t="e">
        <f t="array" aca="1" ref="T14" ca="1">IF(ROW()-ROW($I$2:$I$22)+1&gt;ROWS($H$2:$H$22)-COUNTBLANK($H$2:$H$22),"",INDIRECT(ADDRESS(SMALL((IF($H$2:$H$22&lt;&gt;"",ROW($H$2:$H$22),ROW()+ROWS($H$2:$H$22))),ROW()-ROW($I$2:$I$22)+1),COLUMN($H$2:$H$22),4)))</f>
        <v>#REF!</v>
      </c>
      <c r="U14" s="247" t="e">
        <f t="array" aca="1" ref="U14" ca="1">IF(ROW()-ROW($J$2:$J$22)+1&gt;ROWS($I$2:$I$22)-COUNTBLANK($I$2:$I$22),"",INDIRECT(ADDRESS(SMALL((IF($I$2:$I$22&lt;&gt;"",ROW($I$2:$I$22),ROW()+ROWS($I$2:$I$22))),ROW()-ROW($J$2:$J$22)+1),COLUMN($I$2:$I$22),4)))</f>
        <v>#REF!</v>
      </c>
      <c r="V14" s="355" t="e">
        <f t="array" aca="1" ref="V14" ca="1">IF(ROW()-ROW($K$2:$K$22)+1&gt;ROWS($J$2:$J$22)-COUNTBLANK($J$2:$J$22),"",INDIRECT(ADDRESS(SMALL((IF($J$2:$J$22&lt;&gt;"",ROW($J$2:$J$22),ROW()+ROWS($J$2:$J$22))),ROW()-ROW($K$2:$K$22)+1),COLUMN($J$2:$J$22),4)))</f>
        <v>#REF!</v>
      </c>
      <c r="W14" s="247" t="e">
        <f t="array" aca="1" ref="W14" ca="1">IF(ROW()-ROW($L$2:$L$22)+1&gt;ROWS($K$2:$K$22)-COUNTBLANK($K$2:$K$22),"",INDIRECT(ADDRESS(SMALL((IF($K$2:$K$22&lt;&gt;"",ROW($K$2:$K$22),ROW()+ROWS($K$2:$K$22))),ROW()-ROW($L$2:$L$22)+1),COLUMN($K$2:$K$22),4)))</f>
        <v>#REF!</v>
      </c>
      <c r="X14" s="330" t="e">
        <f t="array" aca="1" ref="X14" ca="1">IF(ROW()-ROW($M$2:$M$22)+1&gt;ROWS($L$2:$L$22)-COUNTBLANK($L$2:$L$22),"",INDIRECT(ADDRESS(SMALL((IF($L$2:$L$22&lt;&gt;"",ROW($L$2:$L$22),ROW()+ROWS($L$2:$L$22))),ROW()-ROW($M$2:$M$22)+1),COLUMN($L$2:$L$22),4)))</f>
        <v>#REF!</v>
      </c>
      <c r="Y14" s="330" t="e">
        <f t="array" aca="1" ref="Y14" ca="1">IF(ROW()-ROW($N$2:$N$22)+1&gt;ROWS($M$2:$M$22)-COUNTBLANK($M$2:$M$22),"",INDIRECT(ADDRESS(SMALL((IF($M$2:$M$22&lt;&gt;"",ROW($M$2:$M$22),ROW()+ROWS($M$2:$M$22))),ROW()-ROW($N$2:$N$22)+1),COLUMN($M$2:$M$22),4)))</f>
        <v>#REF!</v>
      </c>
    </row>
    <row r="15" spans="1:25" ht="62.1" customHeight="1">
      <c r="A15" s="330" t="str">
        <f>IF('Indicators Sheet_(IS)'!R50=0,"",'Indicators Sheet_(IS)'!R50)</f>
        <v>Incomplete</v>
      </c>
      <c r="C15" s="197">
        <f>IF($A15="I.O.","",'Indicators Sheet_(IS)'!B50)</f>
        <v>11</v>
      </c>
      <c r="D15" s="349" t="str">
        <f>IF($A15="I.O.","",'Indicators Sheet_(IS)'!E50)</f>
        <v>Revision surgery in the case of secondary bleeding after SNB and LAD</v>
      </c>
      <c r="E15" s="358" t="str">
        <f>IF(AND('Indicators Sheet_(IS)'!L50="",$A15&lt;&gt;"I.O."),"-----",IF($A15="I.O.","",'Indicators Sheet_(IS)'!L50))</f>
        <v>-----</v>
      </c>
      <c r="F15" s="358" t="str">
        <f>IF($A15="I.O.","",'Indicators Sheet_(IS)'!M50)</f>
        <v>≤  3%</v>
      </c>
      <c r="G15" s="358" t="str">
        <f>IF(AND('Indicators Sheet_(IS)'!O50="",$A15&lt;&gt;"I.O."),"-----",IF($A15="I.O.","",'Indicators Sheet_(IS)'!O50))</f>
        <v>-----</v>
      </c>
      <c r="H15" s="103" t="str">
        <f>IF($A15="I.O.","",IF('Indicators Sheet_(IS)'!Q50="","-----",'Indicators Sheet_(IS)'!Q50))</f>
        <v>-----</v>
      </c>
      <c r="I15" s="103" t="str">
        <f>IF($A15="I.O.","",IF('Indicators Sheet_(IS)'!Q51="","-----",'Indicators Sheet_(IS)'!Q51))</f>
        <v>-----</v>
      </c>
      <c r="J15" s="350" t="str">
        <f>IF($A15="I.O.","",IF('Indicators Sheet_(IS)'!Q52="",0,'Indicators Sheet_(IS)'!Q52))</f>
        <v>n.d.</v>
      </c>
      <c r="K15" s="351" t="str">
        <f>IF($A15="I.O.","",'Indicators Sheet_(IS)'!R50)</f>
        <v>Incomplete</v>
      </c>
      <c r="L15" s="346" t="str">
        <f>IF(AND('Indicators Sheet_(IS)'!S50="",$A15&lt;&gt;"I.O."),"-----",IF($A15="I.O.","",'Indicators Sheet_(IS)'!S50))</f>
        <v>-----</v>
      </c>
      <c r="M15" s="346" t="str">
        <f>IF(AND('Indicators Sheet_(IS)'!T50="",$A15&lt;&gt;"I.O."),"-----",IF($A15="I.O.","",'Indicators Sheet_(IS)'!T50))</f>
        <v>-----</v>
      </c>
      <c r="O15" s="247" t="e">
        <f t="array" aca="1" ref="O15" ca="1">IF(ROW()-ROW($D$2:$D$22)+1&gt;ROWS($C$2:$C$22)-COUNTBLANK($C$2:$C$22),"",INDIRECT(ADDRESS(SMALL((IF($C$2:$C$22&lt;&gt;"",ROW($C$2:$C$22),ROW()+ROWS($C$2:$C$22))),ROW()-ROW($D$2:$D$22)+1),COLUMN($C$2:$C$22),4)))</f>
        <v>#REF!</v>
      </c>
      <c r="P15" s="359" t="e">
        <f t="array" aca="1" ref="P15" ca="1">IF(ROW()-ROW($E$2:$E$22)+1&gt;ROWS($D$2:$D$22)-COUNTBLANK($D$2:$D$22),"",INDIRECT(ADDRESS(SMALL((IF($D$2:$D$22&gt;"",ROW($D$2:$D$22),ROW()+ROWS($D$2:$D$22))),ROW()-ROW($E$2:$E$22)+1),COLUMN($D$2:$D$22),4)))</f>
        <v>#REF!</v>
      </c>
      <c r="Q15" s="356" t="e">
        <f t="array" aca="1" ref="Q15" ca="1">IF(ROW()-ROW($F$2:$F$22)+1&gt;ROWS($E$2:$E$22)-COUNTBLANK($E$2:$E$22),"",INDIRECT(ADDRESS(SMALL((IF($E$2:$E$22&gt;"",ROW($E$2:$E$22),ROW()+ROWS($E$2:$E$22))),ROW()-ROW($F$2:$F$22)+1),COLUMN($E$2:$E$22),4)))</f>
        <v>#REF!</v>
      </c>
      <c r="R15" s="356" t="e">
        <f t="array" aca="1" ref="R15" ca="1">IF(ROW()-ROW($G$2:$G$22)+1&gt;ROWS($F$2:$F$22)-COUNTBLANK($F$2:$F$22),"",INDIRECT(ADDRESS(SMALL((IF($F$2:$F$22&gt;"",ROW($F$2:$F$22),ROW()+ROWS($F$2:$F$22))),ROW()-ROW($G$2:$G$22)+1),COLUMN($F$2:$F$22),4)))</f>
        <v>#REF!</v>
      </c>
      <c r="S15" s="356" t="e">
        <f t="array" aca="1" ref="S15" ca="1">IF(ROW()-ROW($H$2:$H$22)+1&gt;ROWS($G$2:$G$22)-COUNTBLANK($G$2:$G$22),"",INDIRECT(ADDRESS(SMALL((IF($G$2:$G$22&lt;&gt;"",ROW($G$2:$G$22),ROW()+ROWS($G$2:$G$22))),ROW()-ROW($H$2:$H$22)+1),COLUMN($G$2:$G$22),4)))</f>
        <v>#REF!</v>
      </c>
      <c r="T15" s="247" t="e">
        <f t="array" aca="1" ref="T15" ca="1">IF(ROW()-ROW($I$2:$I$22)+1&gt;ROWS($H$2:$H$22)-COUNTBLANK($H$2:$H$22),"",INDIRECT(ADDRESS(SMALL((IF($H$2:$H$22&lt;&gt;"",ROW($H$2:$H$22),ROW()+ROWS($H$2:$H$22))),ROW()-ROW($I$2:$I$22)+1),COLUMN($H$2:$H$22),4)))</f>
        <v>#REF!</v>
      </c>
      <c r="U15" s="247" t="e">
        <f t="array" aca="1" ref="U15" ca="1">IF(ROW()-ROW($J$2:$J$22)+1&gt;ROWS($I$2:$I$22)-COUNTBLANK($I$2:$I$22),"",INDIRECT(ADDRESS(SMALL((IF($I$2:$I$22&lt;&gt;"",ROW($I$2:$I$22),ROW()+ROWS($I$2:$I$22))),ROW()-ROW($J$2:$J$22)+1),COLUMN($I$2:$I$22),4)))</f>
        <v>#REF!</v>
      </c>
      <c r="V15" s="355" t="e">
        <f t="array" aca="1" ref="V15" ca="1">IF(ROW()-ROW($K$2:$K$22)+1&gt;ROWS($J$2:$J$22)-COUNTBLANK($J$2:$J$22),"",INDIRECT(ADDRESS(SMALL((IF($J$2:$J$22&lt;&gt;"",ROW($J$2:$J$22),ROW()+ROWS($J$2:$J$22))),ROW()-ROW($K$2:$K$22)+1),COLUMN($J$2:$J$22),4)))</f>
        <v>#REF!</v>
      </c>
      <c r="W15" s="247" t="e">
        <f t="array" aca="1" ref="W15" ca="1">IF(ROW()-ROW($L$2:$L$22)+1&gt;ROWS($K$2:$K$22)-COUNTBLANK($K$2:$K$22),"",INDIRECT(ADDRESS(SMALL((IF($K$2:$K$22&lt;&gt;"",ROW($K$2:$K$22),ROW()+ROWS($K$2:$K$22))),ROW()-ROW($L$2:$L$22)+1),COLUMN($K$2:$K$22),4)))</f>
        <v>#REF!</v>
      </c>
      <c r="X15" s="330" t="e">
        <f t="array" aca="1" ref="X15" ca="1">IF(ROW()-ROW($M$2:$M$22)+1&gt;ROWS($L$2:$L$22)-COUNTBLANK($L$2:$L$22),"",INDIRECT(ADDRESS(SMALL((IF($L$2:$L$22&lt;&gt;"",ROW($L$2:$L$22),ROW()+ROWS($L$2:$L$22))),ROW()-ROW($M$2:$M$22)+1),COLUMN($L$2:$L$22),4)))</f>
        <v>#REF!</v>
      </c>
      <c r="Y15" s="330" t="e">
        <f t="array" aca="1" ref="Y15" ca="1">IF(ROW()-ROW($N$2:$N$22)+1&gt;ROWS($M$2:$M$22)-COUNTBLANK($M$2:$M$22),"",INDIRECT(ADDRESS(SMALL((IF($M$2:$M$22&lt;&gt;"",ROW($M$2:$M$22),ROW()+ROWS($M$2:$M$22))),ROW()-ROW($N$2:$N$22)+1),COLUMN($M$2:$M$22),4)))</f>
        <v>#REF!</v>
      </c>
    </row>
    <row r="16" spans="1:25" ht="62.1" customHeight="1">
      <c r="A16" s="330" t="str">
        <f>IF('Indicators Sheet_(IS)'!R53=0,"",'Indicators Sheet_(IS)'!R53)</f>
        <v>Incomplete</v>
      </c>
      <c r="C16" s="197">
        <f>IF($A16="I.O.","",'Indicators Sheet_(IS)'!B53)</f>
        <v>12</v>
      </c>
      <c r="D16" s="349" t="str">
        <f>IF($A16="I.O.","",'Indicators Sheet_(IS)'!E53)</f>
        <v>Revision surgery after post-operative wound infections</v>
      </c>
      <c r="E16" s="358" t="str">
        <f>IF(AND('Indicators Sheet_(IS)'!L53="",$A16&lt;&gt;"I.O."),"-----",IF($A16="I.O.","",'Indicators Sheet_(IS)'!L53))</f>
        <v>-----</v>
      </c>
      <c r="F16" s="358" t="str">
        <f>IF($A16="I.O.","",'Indicators Sheet_(IS)'!M53)</f>
        <v>≤  3%</v>
      </c>
      <c r="G16" s="358" t="str">
        <f>IF(AND('Indicators Sheet_(IS)'!O53="",$A16&lt;&gt;"I.O."),"-----",IF($A16="I.O.","",'Indicators Sheet_(IS)'!O53))</f>
        <v>-----</v>
      </c>
      <c r="H16" s="103" t="str">
        <f>IF($A16="I.O.","",IF('Indicators Sheet_(IS)'!Q53="","-----",'Indicators Sheet_(IS)'!Q53))</f>
        <v>-----</v>
      </c>
      <c r="I16" s="103">
        <f>IF($A16="I.O.","",IF('Indicators Sheet_(IS)'!Q54="","-----",'Indicators Sheet_(IS)'!Q54))</f>
        <v>0</v>
      </c>
      <c r="J16" s="350" t="str">
        <f>IF($A16="I.O.","",IF('Indicators Sheet_(IS)'!Q55="",0,'Indicators Sheet_(IS)'!Q55))</f>
        <v>n.d.</v>
      </c>
      <c r="K16" s="351" t="str">
        <f>IF($A16="I.O.","",'Indicators Sheet_(IS)'!R53)</f>
        <v>Incomplete</v>
      </c>
      <c r="L16" s="346" t="str">
        <f>IF(AND('Indicators Sheet_(IS)'!S53="",$A16&lt;&gt;"I.O."),"-----",IF($A16="I.O.","",'Indicators Sheet_(IS)'!S53))</f>
        <v>-----</v>
      </c>
      <c r="M16" s="346" t="str">
        <f>IF(AND('Indicators Sheet_(IS)'!T53="",$A16&lt;&gt;"I.O."),"-----",IF($A16="I.O.","",'Indicators Sheet_(IS)'!T53))</f>
        <v>-----</v>
      </c>
      <c r="O16" s="247" t="e">
        <f t="array" aca="1" ref="O16" ca="1">IF(ROW()-ROW($D$2:$D$22)+1&gt;ROWS($C$2:$C$22)-COUNTBLANK($C$2:$C$22),"",INDIRECT(ADDRESS(SMALL((IF($C$2:$C$22&lt;&gt;"",ROW($C$2:$C$22),ROW()+ROWS($C$2:$C$22))),ROW()-ROW($D$2:$D$22)+1),COLUMN($C$2:$C$22),4)))</f>
        <v>#REF!</v>
      </c>
      <c r="P16" s="359" t="e">
        <f t="array" aca="1" ref="P16" ca="1">IF(ROW()-ROW($E$2:$E$22)+1&gt;ROWS($D$2:$D$22)-COUNTBLANK($D$2:$D$22),"",INDIRECT(ADDRESS(SMALL((IF($D$2:$D$22&gt;"",ROW($D$2:$D$22),ROW()+ROWS($D$2:$D$22))),ROW()-ROW($E$2:$E$22)+1),COLUMN($D$2:$D$22),4)))</f>
        <v>#REF!</v>
      </c>
      <c r="Q16" s="356" t="e">
        <f t="array" aca="1" ref="Q16" ca="1">IF(ROW()-ROW($F$2:$F$22)+1&gt;ROWS($E$2:$E$22)-COUNTBLANK($E$2:$E$22),"",INDIRECT(ADDRESS(SMALL((IF($E$2:$E$22&gt;"",ROW($E$2:$E$22),ROW()+ROWS($E$2:$E$22))),ROW()-ROW($F$2:$F$22)+1),COLUMN($E$2:$E$22),4)))</f>
        <v>#REF!</v>
      </c>
      <c r="R16" s="356" t="e">
        <f t="array" aca="1" ref="R16" ca="1">IF(ROW()-ROW($G$2:$G$22)+1&gt;ROWS($F$2:$F$22)-COUNTBLANK($F$2:$F$22),"",INDIRECT(ADDRESS(SMALL((IF($F$2:$F$22&gt;"",ROW($F$2:$F$22),ROW()+ROWS($F$2:$F$22))),ROW()-ROW($G$2:$G$22)+1),COLUMN($F$2:$F$22),4)))</f>
        <v>#REF!</v>
      </c>
      <c r="S16" s="356" t="e">
        <f t="array" aca="1" ref="S16" ca="1">IF(ROW()-ROW($H$2:$H$22)+1&gt;ROWS($G$2:$G$22)-COUNTBLANK($G$2:$G$22),"",INDIRECT(ADDRESS(SMALL((IF($G$2:$G$22&lt;&gt;"",ROW($G$2:$G$22),ROW()+ROWS($G$2:$G$22))),ROW()-ROW($H$2:$H$22)+1),COLUMN($G$2:$G$22),4)))</f>
        <v>#REF!</v>
      </c>
      <c r="T16" s="247" t="e">
        <f t="array" aca="1" ref="T16" ca="1">IF(ROW()-ROW($I$2:$I$22)+1&gt;ROWS($H$2:$H$22)-COUNTBLANK($H$2:$H$22),"",INDIRECT(ADDRESS(SMALL((IF($H$2:$H$22&lt;&gt;"",ROW($H$2:$H$22),ROW()+ROWS($H$2:$H$22))),ROW()-ROW($I$2:$I$22)+1),COLUMN($H$2:$H$22),4)))</f>
        <v>#REF!</v>
      </c>
      <c r="U16" s="247" t="e">
        <f t="array" aca="1" ref="U16" ca="1">IF(ROW()-ROW($J$2:$J$22)+1&gt;ROWS($I$2:$I$22)-COUNTBLANK($I$2:$I$22),"",INDIRECT(ADDRESS(SMALL((IF($I$2:$I$22&lt;&gt;"",ROW($I$2:$I$22),ROW()+ROWS($I$2:$I$22))),ROW()-ROW($J$2:$J$22)+1),COLUMN($I$2:$I$22),4)))</f>
        <v>#REF!</v>
      </c>
      <c r="V16" s="355" t="e">
        <f t="array" aca="1" ref="V16" ca="1">IF(ROW()-ROW($K$2:$K$22)+1&gt;ROWS($J$2:$J$22)-COUNTBLANK($J$2:$J$22),"",INDIRECT(ADDRESS(SMALL((IF($J$2:$J$22&lt;&gt;"",ROW($J$2:$J$22),ROW()+ROWS($J$2:$J$22))),ROW()-ROW($K$2:$K$22)+1),COLUMN($J$2:$J$22),4)))</f>
        <v>#REF!</v>
      </c>
      <c r="W16" s="247" t="e">
        <f t="array" aca="1" ref="W16" ca="1">IF(ROW()-ROW($L$2:$L$22)+1&gt;ROWS($K$2:$K$22)-COUNTBLANK($K$2:$K$22),"",INDIRECT(ADDRESS(SMALL((IF($K$2:$K$22&lt;&gt;"",ROW($K$2:$K$22),ROW()+ROWS($K$2:$K$22))),ROW()-ROW($L$2:$L$22)+1),COLUMN($K$2:$K$22),4)))</f>
        <v>#REF!</v>
      </c>
      <c r="X16" s="330" t="e">
        <f t="array" aca="1" ref="X16" ca="1">IF(ROW()-ROW($M$2:$M$22)+1&gt;ROWS($L$2:$L$22)-COUNTBLANK($L$2:$L$22),"",INDIRECT(ADDRESS(SMALL((IF($L$2:$L$22&lt;&gt;"",ROW($L$2:$L$22),ROW()+ROWS($L$2:$L$22))),ROW()-ROW($M$2:$M$22)+1),COLUMN($L$2:$L$22),4)))</f>
        <v>#REF!</v>
      </c>
      <c r="Y16" s="330" t="e">
        <f t="array" aca="1" ref="Y16" ca="1">IF(ROW()-ROW($N$2:$N$22)+1&gt;ROWS($M$2:$M$22)-COUNTBLANK($M$2:$M$22),"",INDIRECT(ADDRESS(SMALL((IF($M$2:$M$22&lt;&gt;"",ROW($M$2:$M$22),ROW()+ROWS($M$2:$M$22))),ROW()-ROW($N$2:$N$22)+1),COLUMN($M$2:$M$22),4)))</f>
        <v>#REF!</v>
      </c>
    </row>
    <row r="17" spans="1:25" ht="61.5" customHeight="1">
      <c r="A17" s="330" t="str">
        <f>IF('Indicators Sheet_(IS)'!R56=0,"",'Indicators Sheet_(IS)'!R56)</f>
        <v>Incomplete</v>
      </c>
      <c r="C17" s="197" t="str">
        <f>IF($A17="I.O.","",'Indicators Sheet_(IS)'!B56)</f>
        <v>13</v>
      </c>
      <c r="D17" s="349" t="str">
        <f>IF($A17="I.O.","",'Indicators Sheet_(IS)'!E56)</f>
        <v>Melanoma:
Sentinel node biopsy</v>
      </c>
      <c r="E17" s="358" t="str">
        <f>IF(AND('Indicators Sheet_(IS)'!L56="",$A17&lt;&gt;"I.O."),"-----",IF($A17="I.O.","",'Indicators Sheet_(IS)'!L56))</f>
        <v>-----</v>
      </c>
      <c r="F17" s="358" t="str">
        <f>IF($A17="I.O.","",'Indicators Sheet_(IS)'!M56)</f>
        <v>≥ 80%</v>
      </c>
      <c r="G17" s="358" t="str">
        <f>IF(AND('Indicators Sheet_(IS)'!O56="",$A17&lt;&gt;"I.O."),"-----",IF($A17="I.O.","",'Indicators Sheet_(IS)'!O56))</f>
        <v>-----</v>
      </c>
      <c r="H17" s="103" t="str">
        <f>IF($A17="I.O.","",IF('Indicators Sheet_(IS)'!Q56="","-----",'Indicators Sheet_(IS)'!Q56))</f>
        <v>-----</v>
      </c>
      <c r="I17" s="103" t="str">
        <f>IF($A17="I.O.","",IF('Indicators Sheet_(IS)'!Q57="","-----",'Indicators Sheet_(IS)'!Q57))</f>
        <v>-----</v>
      </c>
      <c r="J17" s="350" t="str">
        <f>IF($A17="I.O.","",IF('Indicators Sheet_(IS)'!Q58="",0,'Indicators Sheet_(IS)'!Q58))</f>
        <v>n.d.</v>
      </c>
      <c r="K17" s="351" t="str">
        <f>IF($A17="I.O.","",'Indicators Sheet_(IS)'!R56)</f>
        <v>Incomplete</v>
      </c>
      <c r="L17" s="346" t="str">
        <f>IF(AND('Indicators Sheet_(IS)'!S56="",$A17&lt;&gt;"I.O."),"-----",IF($A17="I.O.","",'Indicators Sheet_(IS)'!S56))</f>
        <v>-----</v>
      </c>
      <c r="M17" s="346" t="str">
        <f>IF(AND('Indicators Sheet_(IS)'!T56="",$A17&lt;&gt;"I.O."),"-----",IF($A17="I.O.","",'Indicators Sheet_(IS)'!T56))</f>
        <v>-----</v>
      </c>
      <c r="O17" s="247" t="e">
        <f t="array" aca="1" ref="O17" ca="1">IF(ROW()-ROW($D$2:$D$22)+1&gt;ROWS($C$2:$C$22)-COUNTBLANK($C$2:$C$22),"",INDIRECT(ADDRESS(SMALL((IF($C$2:$C$22&lt;&gt;"",ROW($C$2:$C$22),ROW()+ROWS($C$2:$C$22))),ROW()-ROW($D$2:$D$22)+1),COLUMN($C$2:$C$22),4)))</f>
        <v>#REF!</v>
      </c>
      <c r="P17" s="359" t="e">
        <f t="array" aca="1" ref="P17" ca="1">IF(ROW()-ROW($E$2:$E$22)+1&gt;ROWS($D$2:$D$22)-COUNTBLANK($D$2:$D$22),"",INDIRECT(ADDRESS(SMALL((IF($D$2:$D$22&gt;"",ROW($D$2:$D$22),ROW()+ROWS($D$2:$D$22))),ROW()-ROW($E$2:$E$22)+1),COLUMN($D$2:$D$22),4)))</f>
        <v>#REF!</v>
      </c>
      <c r="Q17" s="356" t="e">
        <f t="array" aca="1" ref="Q17" ca="1">IF(ROW()-ROW($F$2:$F$22)+1&gt;ROWS($E$2:$E$22)-COUNTBLANK($E$2:$E$22),"",INDIRECT(ADDRESS(SMALL((IF($E$2:$E$22&gt;"",ROW($E$2:$E$22),ROW()+ROWS($E$2:$E$22))),ROW()-ROW($F$2:$F$22)+1),COLUMN($E$2:$E$22),4)))</f>
        <v>#REF!</v>
      </c>
      <c r="R17" s="356" t="e">
        <f t="array" aca="1" ref="R17" ca="1">IF(ROW()-ROW($G$2:$G$22)+1&gt;ROWS($F$2:$F$22)-COUNTBLANK($F$2:$F$22),"",INDIRECT(ADDRESS(SMALL((IF($F$2:$F$22&gt;"",ROW($F$2:$F$22),ROW()+ROWS($F$2:$F$22))),ROW()-ROW($G$2:$G$22)+1),COLUMN($F$2:$F$22),4)))</f>
        <v>#REF!</v>
      </c>
      <c r="S17" s="356" t="e">
        <f t="array" aca="1" ref="S17" ca="1">IF(ROW()-ROW($H$2:$H$22)+1&gt;ROWS($G$2:$G$22)-COUNTBLANK($G$2:$G$22),"",INDIRECT(ADDRESS(SMALL((IF($G$2:$G$22&lt;&gt;"",ROW($G$2:$G$22),ROW()+ROWS($G$2:$G$22))),ROW()-ROW($H$2:$H$22)+1),COLUMN($G$2:$G$22),4)))</f>
        <v>#REF!</v>
      </c>
      <c r="T17" s="247" t="e">
        <f t="array" aca="1" ref="T17" ca="1">IF(ROW()-ROW($I$2:$I$22)+1&gt;ROWS($H$2:$H$22)-COUNTBLANK($H$2:$H$22),"",INDIRECT(ADDRESS(SMALL((IF($H$2:$H$22&lt;&gt;"",ROW($H$2:$H$22),ROW()+ROWS($H$2:$H$22))),ROW()-ROW($I$2:$I$22)+1),COLUMN($H$2:$H$22),4)))</f>
        <v>#REF!</v>
      </c>
      <c r="U17" s="247" t="e">
        <f t="array" aca="1" ref="U17" ca="1">IF(ROW()-ROW($J$2:$J$22)+1&gt;ROWS($I$2:$I$22)-COUNTBLANK($I$2:$I$22),"",INDIRECT(ADDRESS(SMALL((IF($I$2:$I$22&lt;&gt;"",ROW($I$2:$I$22),ROW()+ROWS($I$2:$I$22))),ROW()-ROW($J$2:$J$22)+1),COLUMN($I$2:$I$22),4)))</f>
        <v>#REF!</v>
      </c>
      <c r="V17" s="355" t="e">
        <f t="array" aca="1" ref="V17" ca="1">IF(ROW()-ROW($K$2:$K$22)+1&gt;ROWS($J$2:$J$22)-COUNTBLANK($J$2:$J$22),"",INDIRECT(ADDRESS(SMALL((IF($J$2:$J$22&lt;&gt;"",ROW($J$2:$J$22),ROW()+ROWS($J$2:$J$22))),ROW()-ROW($K$2:$K$22)+1),COLUMN($J$2:$J$22),4)))</f>
        <v>#REF!</v>
      </c>
      <c r="W17" s="247" t="e">
        <f t="array" aca="1" ref="W17" ca="1">IF(ROW()-ROW($L$2:$L$22)+1&gt;ROWS($K$2:$K$22)-COUNTBLANK($K$2:$K$22),"",INDIRECT(ADDRESS(SMALL((IF($K$2:$K$22&lt;&gt;"",ROW($K$2:$K$22),ROW()+ROWS($K$2:$K$22))),ROW()-ROW($L$2:$L$22)+1),COLUMN($K$2:$K$22),4)))</f>
        <v>#REF!</v>
      </c>
      <c r="X17" s="330" t="e">
        <f t="array" aca="1" ref="X17" ca="1">IF(ROW()-ROW($M$2:$M$22)+1&gt;ROWS($L$2:$L$22)-COUNTBLANK($L$2:$L$22),"",INDIRECT(ADDRESS(SMALL((IF($L$2:$L$22&lt;&gt;"",ROW($L$2:$L$22),ROW()+ROWS($L$2:$L$22))),ROW()-ROW($M$2:$M$22)+1),COLUMN($L$2:$L$22),4)))</f>
        <v>#REF!</v>
      </c>
      <c r="Y17" s="330" t="e">
        <f t="array" aca="1" ref="Y17" ca="1">IF(ROW()-ROW($N$2:$N$22)+1&gt;ROWS($M$2:$M$22)-COUNTBLANK($M$2:$M$22),"",INDIRECT(ADDRESS(SMALL((IF($M$2:$M$22&lt;&gt;"",ROW($M$2:$M$22),ROW()+ROWS($M$2:$M$22))),ROW()-ROW($N$2:$N$22)+1),COLUMN($M$2:$M$22),4)))</f>
        <v>#REF!</v>
      </c>
    </row>
    <row r="18" spans="1:25" ht="61.5" customHeight="1">
      <c r="A18" s="330" t="str">
        <f>IF('Indicators Sheet_(IS)'!R62=0,"",'Indicators Sheet_(IS)'!R62)</f>
        <v>Incomplete</v>
      </c>
      <c r="C18" s="197">
        <f>IF($A18="I.O.","",'Indicators Sheet_(IS)'!B62)</f>
        <v>14</v>
      </c>
      <c r="D18" s="349" t="str">
        <f>IF($A18="I.O.","",'Indicators Sheet_(IS)'!E62)</f>
        <v>Melanoma: Safety margin (1 cm) in the case of radical excision</v>
      </c>
      <c r="E18" s="358" t="str">
        <f>IF(AND('Indicators Sheet_(IS)'!L62="",$A18&lt;&gt;"I.O."),"-----",IF($A18="I.O.","",'Indicators Sheet_(IS)'!L62))</f>
        <v>&lt; 80%</v>
      </c>
      <c r="F18" s="358" t="str">
        <f>IF($A18="I.O.","",'Indicators Sheet_(IS)'!M62)</f>
        <v>No target value</v>
      </c>
      <c r="G18" s="358" t="str">
        <f>IF(AND('Indicators Sheet_(IS)'!O62="",$A18&lt;&gt;"I.O."),"-----",IF($A18="I.O.","",'Indicators Sheet_(IS)'!O62))</f>
        <v>-----</v>
      </c>
      <c r="H18" s="103" t="str">
        <f>IF($A18="I.O.","",IF('Indicators Sheet_(IS)'!Q62="","-----",'Indicators Sheet_(IS)'!Q62))</f>
        <v>-----</v>
      </c>
      <c r="I18" s="103" t="str">
        <f>IF($A18="I.O.","",IF('Indicators Sheet_(IS)'!Q63="","-----",'Indicators Sheet_(IS)'!Q63))</f>
        <v>-----</v>
      </c>
      <c r="J18" s="350" t="str">
        <f>IF($A18="I.O.","",IF('Indicators Sheet_(IS)'!Q64="",0,'Indicators Sheet_(IS)'!Q64))</f>
        <v>n.d.</v>
      </c>
      <c r="K18" s="351" t="str">
        <f>IF($A18="I.O.","",'Indicators Sheet_(IS)'!R62)</f>
        <v>Incomplete</v>
      </c>
      <c r="L18" s="346" t="str">
        <f>IF(AND('Indicators Sheet_(IS)'!S62="",$A18&lt;&gt;"I.O."),"-----",IF($A18="I.O.","",'Indicators Sheet_(IS)'!S62))</f>
        <v>-----</v>
      </c>
      <c r="M18" s="346" t="str">
        <f>IF(AND('Indicators Sheet_(IS)'!T62="",$A18&lt;&gt;"I.O."),"-----",IF($A18="I.O.","",'Indicators Sheet_(IS)'!T62))</f>
        <v>-----</v>
      </c>
      <c r="O18" s="247" t="e">
        <f t="array" aca="1" ref="O18" ca="1">IF(ROW()-ROW($D$2:$D$22)+1&gt;ROWS($C$2:$C$22)-COUNTBLANK($C$2:$C$22),"",INDIRECT(ADDRESS(SMALL((IF($C$2:$C$22&lt;&gt;"",ROW($C$2:$C$22),ROW()+ROWS($C$2:$C$22))),ROW()-ROW($D$2:$D$22)+1),COLUMN($C$2:$C$22),4)))</f>
        <v>#REF!</v>
      </c>
      <c r="P18" s="359" t="e">
        <f t="array" aca="1" ref="P18" ca="1">IF(ROW()-ROW($E$2:$E$22)+1&gt;ROWS($D$2:$D$22)-COUNTBLANK($D$2:$D$22),"",INDIRECT(ADDRESS(SMALL((IF($D$2:$D$22&gt;"",ROW($D$2:$D$22),ROW()+ROWS($D$2:$D$22))),ROW()-ROW($E$2:$E$22)+1),COLUMN($D$2:$D$22),4)))</f>
        <v>#REF!</v>
      </c>
      <c r="Q18" s="356" t="e">
        <f t="array" aca="1" ref="Q18" ca="1">IF(ROW()-ROW($F$2:$F$22)+1&gt;ROWS($E$2:$E$22)-COUNTBLANK($E$2:$E$22),"",INDIRECT(ADDRESS(SMALL((IF($E$2:$E$22&gt;"",ROW($E$2:$E$22),ROW()+ROWS($E$2:$E$22))),ROW()-ROW($F$2:$F$22)+1),COLUMN($E$2:$E$22),4)))</f>
        <v>#REF!</v>
      </c>
      <c r="R18" s="356" t="e">
        <f t="array" aca="1" ref="R18" ca="1">IF(ROW()-ROW($G$2:$G$22)+1&gt;ROWS($F$2:$F$22)-COUNTBLANK($F$2:$F$22),"",INDIRECT(ADDRESS(SMALL((IF($F$2:$F$22&gt;"",ROW($F$2:$F$22),ROW()+ROWS($F$2:$F$22))),ROW()-ROW($G$2:$G$22)+1),COLUMN($F$2:$F$22),4)))</f>
        <v>#REF!</v>
      </c>
      <c r="S18" s="356" t="e">
        <f t="array" aca="1" ref="S18" ca="1">IF(ROW()-ROW($H$2:$H$22)+1&gt;ROWS($G$2:$G$22)-COUNTBLANK($G$2:$G$22),"",INDIRECT(ADDRESS(SMALL((IF($G$2:$G$22&lt;&gt;"",ROW($G$2:$G$22),ROW()+ROWS($G$2:$G$22))),ROW()-ROW($H$2:$H$22)+1),COLUMN($G$2:$G$22),4)))</f>
        <v>#REF!</v>
      </c>
      <c r="T18" s="247" t="e">
        <f t="array" aca="1" ref="T18" ca="1">IF(ROW()-ROW($I$2:$I$22)+1&gt;ROWS($H$2:$H$22)-COUNTBLANK($H$2:$H$22),"",INDIRECT(ADDRESS(SMALL((IF($H$2:$H$22&lt;&gt;"",ROW($H$2:$H$22),ROW()+ROWS($H$2:$H$22))),ROW()-ROW($I$2:$I$22)+1),COLUMN($H$2:$H$22),4)))</f>
        <v>#REF!</v>
      </c>
      <c r="U18" s="247" t="e">
        <f t="array" aca="1" ref="U18" ca="1">IF(ROW()-ROW($J$2:$J$22)+1&gt;ROWS($I$2:$I$22)-COUNTBLANK($I$2:$I$22),"",INDIRECT(ADDRESS(SMALL((IF($I$2:$I$22&lt;&gt;"",ROW($I$2:$I$22),ROW()+ROWS($I$2:$I$22))),ROW()-ROW($J$2:$J$22)+1),COLUMN($I$2:$I$22),4)))</f>
        <v>#REF!</v>
      </c>
      <c r="V18" s="355" t="e">
        <f t="array" aca="1" ref="V18" ca="1">IF(ROW()-ROW($K$2:$K$22)+1&gt;ROWS($J$2:$J$22)-COUNTBLANK($J$2:$J$22),"",INDIRECT(ADDRESS(SMALL((IF($J$2:$J$22&lt;&gt;"",ROW($J$2:$J$22),ROW()+ROWS($J$2:$J$22))),ROW()-ROW($K$2:$K$22)+1),COLUMN($J$2:$J$22),4)))</f>
        <v>#REF!</v>
      </c>
      <c r="W18" s="247" t="e">
        <f t="array" aca="1" ref="W18" ca="1">IF(ROW()-ROW($L$2:$L$22)+1&gt;ROWS($K$2:$K$22)-COUNTBLANK($K$2:$K$22),"",INDIRECT(ADDRESS(SMALL((IF($K$2:$K$22&lt;&gt;"",ROW($K$2:$K$22),ROW()+ROWS($K$2:$K$22))),ROW()-ROW($L$2:$L$22)+1),COLUMN($K$2:$K$22),4)))</f>
        <v>#REF!</v>
      </c>
      <c r="X18" s="330" t="e">
        <f t="array" aca="1" ref="X18" ca="1">IF(ROW()-ROW($M$2:$M$22)+1&gt;ROWS($L$2:$L$22)-COUNTBLANK($L$2:$L$22),"",INDIRECT(ADDRESS(SMALL((IF($L$2:$L$22&lt;&gt;"",ROW($L$2:$L$22),ROW()+ROWS($L$2:$L$22))),ROW()-ROW($M$2:$M$22)+1),COLUMN($L$2:$L$22),4)))</f>
        <v>#REF!</v>
      </c>
      <c r="Y18" s="330" t="e">
        <f t="array" aca="1" ref="Y18" ca="1">IF(ROW()-ROW($N$2:$N$22)+1&gt;ROWS($M$2:$M$22)-COUNTBLANK($M$2:$M$22),"",INDIRECT(ADDRESS(SMALL((IF($M$2:$M$22&lt;&gt;"",ROW($M$2:$M$22),ROW()+ROWS($M$2:$M$22))),ROW()-ROW($N$2:$N$22)+1),COLUMN($M$2:$M$22),4)))</f>
        <v>#REF!</v>
      </c>
    </row>
    <row r="19" spans="1:25" ht="61.5" customHeight="1">
      <c r="A19" s="330" t="str">
        <f>IF('Indicators Sheet_(IS)'!R65=0,"",'Indicators Sheet_(IS)'!R65)</f>
        <v>Incomplete</v>
      </c>
      <c r="C19" s="197">
        <f>IF($A19="I.O.","",'Indicators Sheet_(IS)'!B65)</f>
        <v>15</v>
      </c>
      <c r="D19" s="349" t="str">
        <f>IF($A19="I.O.","",'Indicators Sheet_(IS)'!E65)</f>
        <v>Melanoma: Safety margin (2 cm) in the case of radical excision</v>
      </c>
      <c r="E19" s="358" t="str">
        <f>IF(AND('Indicators Sheet_(IS)'!L65="",$A19&lt;&gt;"I.O."),"-----",IF($A19="I.O.","",'Indicators Sheet_(IS)'!L65))</f>
        <v>&lt; 80%</v>
      </c>
      <c r="F19" s="358" t="str">
        <f>IF($A19="I.O.","",'Indicators Sheet_(IS)'!M65)</f>
        <v>No target value</v>
      </c>
      <c r="G19" s="358" t="str">
        <f>IF(AND('Indicators Sheet_(IS)'!O65="",$A19&lt;&gt;"I.O."),"-----",IF($A19="I.O.","",'Indicators Sheet_(IS)'!O65))</f>
        <v>-----</v>
      </c>
      <c r="H19" s="103" t="str">
        <f>IF($A19="I.O.","",IF('Indicators Sheet_(IS)'!Q65="","-----",'Indicators Sheet_(IS)'!Q65))</f>
        <v>-----</v>
      </c>
      <c r="I19" s="103" t="str">
        <f>IF($A19="I.O.","",IF('Indicators Sheet_(IS)'!Q66="","-----",'Indicators Sheet_(IS)'!Q66))</f>
        <v>-----</v>
      </c>
      <c r="J19" s="350" t="str">
        <f>IF($A19="I.O.","",IF('Indicators Sheet_(IS)'!Q67="",0,'Indicators Sheet_(IS)'!Q67))</f>
        <v>n.d.</v>
      </c>
      <c r="K19" s="351" t="str">
        <f>IF($A19="I.O.","",'Indicators Sheet_(IS)'!R65)</f>
        <v>Incomplete</v>
      </c>
      <c r="L19" s="346" t="str">
        <f>IF(AND('Indicators Sheet_(IS)'!S65="",$A19&lt;&gt;"I.O."),"-----",IF($A19="I.O.","",'Indicators Sheet_(IS)'!S65))</f>
        <v>-----</v>
      </c>
      <c r="M19" s="346" t="str">
        <f>IF(AND('Indicators Sheet_(IS)'!T65="",$A19&lt;&gt;"I.O."),"-----",IF($A19="I.O.","",'Indicators Sheet_(IS)'!T65))</f>
        <v>-----</v>
      </c>
      <c r="O19" s="247" t="e">
        <f t="array" aca="1" ref="O19" ca="1">IF(ROW()-ROW($D$2:$D$22)+1&gt;ROWS($C$2:$C$22)-COUNTBLANK($C$2:$C$22),"",INDIRECT(ADDRESS(SMALL((IF($C$2:$C$22&lt;&gt;"",ROW($C$2:$C$22),ROW()+ROWS($C$2:$C$22))),ROW()-ROW($D$2:$D$22)+1),COLUMN($C$2:$C$22),4)))</f>
        <v>#REF!</v>
      </c>
      <c r="P19" s="359" t="e">
        <f t="array" aca="1" ref="P19" ca="1">IF(ROW()-ROW($E$2:$E$22)+1&gt;ROWS($D$2:$D$22)-COUNTBLANK($D$2:$D$22),"",INDIRECT(ADDRESS(SMALL((IF($D$2:$D$22&gt;"",ROW($D$2:$D$22),ROW()+ROWS($D$2:$D$22))),ROW()-ROW($E$2:$E$22)+1),COLUMN($D$2:$D$22),4)))</f>
        <v>#REF!</v>
      </c>
      <c r="Q19" s="356" t="e">
        <f t="array" aca="1" ref="Q19" ca="1">IF(ROW()-ROW($F$2:$F$22)+1&gt;ROWS($E$2:$E$22)-COUNTBLANK($E$2:$E$22),"",INDIRECT(ADDRESS(SMALL((IF($E$2:$E$22&gt;"",ROW($E$2:$E$22),ROW()+ROWS($E$2:$E$22))),ROW()-ROW($F$2:$F$22)+1),COLUMN($E$2:$E$22),4)))</f>
        <v>#REF!</v>
      </c>
      <c r="R19" s="356" t="e">
        <f t="array" aca="1" ref="R19" ca="1">IF(ROW()-ROW($G$2:$G$22)+1&gt;ROWS($F$2:$F$22)-COUNTBLANK($F$2:$F$22),"",INDIRECT(ADDRESS(SMALL((IF($F$2:$F$22&gt;"",ROW($F$2:$F$22),ROW()+ROWS($F$2:$F$22))),ROW()-ROW($G$2:$G$22)+1),COLUMN($F$2:$F$22),4)))</f>
        <v>#REF!</v>
      </c>
      <c r="S19" s="356" t="e">
        <f t="array" aca="1" ref="S19" ca="1">IF(ROW()-ROW($H$2:$H$22)+1&gt;ROWS($G$2:$G$22)-COUNTBLANK($G$2:$G$22),"",INDIRECT(ADDRESS(SMALL((IF($G$2:$G$22&lt;&gt;"",ROW($G$2:$G$22),ROW()+ROWS($G$2:$G$22))),ROW()-ROW($H$2:$H$22)+1),COLUMN($G$2:$G$22),4)))</f>
        <v>#REF!</v>
      </c>
      <c r="T19" s="247" t="e">
        <f t="array" aca="1" ref="T19" ca="1">IF(ROW()-ROW($I$2:$I$22)+1&gt;ROWS($H$2:$H$22)-COUNTBLANK($H$2:$H$22),"",INDIRECT(ADDRESS(SMALL((IF($H$2:$H$22&lt;&gt;"",ROW($H$2:$H$22),ROW()+ROWS($H$2:$H$22))),ROW()-ROW($I$2:$I$22)+1),COLUMN($H$2:$H$22),4)))</f>
        <v>#REF!</v>
      </c>
      <c r="U19" s="247" t="e">
        <f t="array" aca="1" ref="U19" ca="1">IF(ROW()-ROW($J$2:$J$22)+1&gt;ROWS($I$2:$I$22)-COUNTBLANK($I$2:$I$22),"",INDIRECT(ADDRESS(SMALL((IF($I$2:$I$22&lt;&gt;"",ROW($I$2:$I$22),ROW()+ROWS($I$2:$I$22))),ROW()-ROW($J$2:$J$22)+1),COLUMN($I$2:$I$22),4)))</f>
        <v>#REF!</v>
      </c>
      <c r="V19" s="355" t="e">
        <f t="array" aca="1" ref="V19" ca="1">IF(ROW()-ROW($K$2:$K$22)+1&gt;ROWS($J$2:$J$22)-COUNTBLANK($J$2:$J$22),"",INDIRECT(ADDRESS(SMALL((IF($J$2:$J$22&lt;&gt;"",ROW($J$2:$J$22),ROW()+ROWS($J$2:$J$22))),ROW()-ROW($K$2:$K$22)+1),COLUMN($J$2:$J$22),4)))</f>
        <v>#REF!</v>
      </c>
      <c r="W19" s="247" t="e">
        <f t="array" aca="1" ref="W19" ca="1">IF(ROW()-ROW($L$2:$L$22)+1&gt;ROWS($K$2:$K$22)-COUNTBLANK($K$2:$K$22),"",INDIRECT(ADDRESS(SMALL((IF($K$2:$K$22&lt;&gt;"",ROW($K$2:$K$22),ROW()+ROWS($K$2:$K$22))),ROW()-ROW($L$2:$L$22)+1),COLUMN($K$2:$K$22),4)))</f>
        <v>#REF!</v>
      </c>
      <c r="X19" s="330" t="e">
        <f t="array" aca="1" ref="X19" ca="1">IF(ROW()-ROW($M$2:$M$22)+1&gt;ROWS($L$2:$L$22)-COUNTBLANK($L$2:$L$22),"",INDIRECT(ADDRESS(SMALL((IF($L$2:$L$22&lt;&gt;"",ROW($L$2:$L$22),ROW()+ROWS($L$2:$L$22))),ROW()-ROW($M$2:$M$22)+1),COLUMN($L$2:$L$22),4)))</f>
        <v>#REF!</v>
      </c>
      <c r="Y19" s="330" t="e">
        <f t="array" aca="1" ref="Y19" ca="1">IF(ROW()-ROW($N$2:$N$22)+1&gt;ROWS($M$2:$M$22)-COUNTBLANK($M$2:$M$22),"",INDIRECT(ADDRESS(SMALL((IF($M$2:$M$22&lt;&gt;"",ROW($M$2:$M$22),ROW()+ROWS($M$2:$M$22))),ROW()-ROW($N$2:$N$22)+1),COLUMN($M$2:$M$22),4)))</f>
        <v>#REF!</v>
      </c>
    </row>
    <row r="20" spans="1:25" ht="61.5" customHeight="1">
      <c r="A20" s="330" t="e">
        <f>IF('Indicators Sheet_(IS)'!#REF!=0,"",'Indicators Sheet_(IS)'!#REF!)</f>
        <v>#REF!</v>
      </c>
      <c r="C20" s="197" t="e">
        <f>IF($A20="I.O.","",'Indicators Sheet_(IS)'!#REF!)</f>
        <v>#REF!</v>
      </c>
      <c r="D20" s="349" t="e">
        <f>IF($A20="I.O.","",'Indicators Sheet_(IS)'!#REF!)</f>
        <v>#REF!</v>
      </c>
      <c r="E20" s="358" t="e">
        <f>IF(AND('Indicators Sheet_(IS)'!#REF!="",$A20&lt;&gt;"I.O."),"-----",IF($A20="I.O.","",'Indicators Sheet_(IS)'!#REF!))</f>
        <v>#REF!</v>
      </c>
      <c r="F20" s="358" t="e">
        <f>IF($A20="I.O.","",'Indicators Sheet_(IS)'!#REF!)</f>
        <v>#REF!</v>
      </c>
      <c r="G20" s="358" t="e">
        <f>IF(AND('Indicators Sheet_(IS)'!#REF!="",$A20&lt;&gt;"I.O."),"-----",IF($A20="I.O.","",'Indicators Sheet_(IS)'!#REF!))</f>
        <v>#REF!</v>
      </c>
      <c r="H20" s="103" t="e">
        <f>IF($A20="I.O.","",IF('Indicators Sheet_(IS)'!#REF!="","-----",'Indicators Sheet_(IS)'!#REF!))</f>
        <v>#REF!</v>
      </c>
      <c r="I20" s="103" t="e">
        <f>IF($A20="I.O.","",IF('Indicators Sheet_(IS)'!#REF!="","-----",'Indicators Sheet_(IS)'!#REF!))</f>
        <v>#REF!</v>
      </c>
      <c r="J20" s="350" t="e">
        <f>IF($A20="I.O.","",IF('Indicators Sheet_(IS)'!#REF!="",0,'Indicators Sheet_(IS)'!#REF!))</f>
        <v>#REF!</v>
      </c>
      <c r="K20" s="351" t="e">
        <f>IF($A20="I.O.","",'Indicators Sheet_(IS)'!#REF!)</f>
        <v>#REF!</v>
      </c>
      <c r="L20" s="346" t="e">
        <f>IF(AND('Indicators Sheet_(IS)'!#REF!="",$A20&lt;&gt;"I.O."),"-----",IF($A20="I.O.","",'Indicators Sheet_(IS)'!#REF!))</f>
        <v>#REF!</v>
      </c>
      <c r="M20" s="346" t="e">
        <f>IF(AND('Indicators Sheet_(IS)'!#REF!="",$A20&lt;&gt;"I.O."),"-----",IF($A20="I.O.","",'Indicators Sheet_(IS)'!#REF!))</f>
        <v>#REF!</v>
      </c>
      <c r="O20" s="247" t="e">
        <f t="array" aca="1" ref="O20" ca="1">IF(ROW()-ROW($D$2:$D$22)+1&gt;ROWS($C$2:$C$22)-COUNTBLANK($C$2:$C$22),"",INDIRECT(ADDRESS(SMALL((IF($C$2:$C$22&lt;&gt;"",ROW($C$2:$C$22),ROW()+ROWS($C$2:$C$22))),ROW()-ROW($D$2:$D$22)+1),COLUMN($C$2:$C$22),4)))</f>
        <v>#REF!</v>
      </c>
      <c r="P20" s="359" t="e">
        <f t="array" aca="1" ref="P20" ca="1">IF(ROW()-ROW($E$2:$E$22)+1&gt;ROWS($D$2:$D$22)-COUNTBLANK($D$2:$D$22),"",INDIRECT(ADDRESS(SMALL((IF($D$2:$D$22&gt;"",ROW($D$2:$D$22),ROW()+ROWS($D$2:$D$22))),ROW()-ROW($E$2:$E$22)+1),COLUMN($D$2:$D$22),4)))</f>
        <v>#REF!</v>
      </c>
      <c r="Q20" s="356" t="e">
        <f t="array" aca="1" ref="Q20" ca="1">IF(ROW()-ROW($F$2:$F$22)+1&gt;ROWS($E$2:$E$22)-COUNTBLANK($E$2:$E$22),"",INDIRECT(ADDRESS(SMALL((IF($E$2:$E$22&gt;"",ROW($E$2:$E$22),ROW()+ROWS($E$2:$E$22))),ROW()-ROW($F$2:$F$22)+1),COLUMN($E$2:$E$22),4)))</f>
        <v>#REF!</v>
      </c>
      <c r="R20" s="356" t="e">
        <f t="array" aca="1" ref="R20" ca="1">IF(ROW()-ROW($G$2:$G$22)+1&gt;ROWS($F$2:$F$22)-COUNTBLANK($F$2:$F$22),"",INDIRECT(ADDRESS(SMALL((IF($F$2:$F$22&gt;"",ROW($F$2:$F$22),ROW()+ROWS($F$2:$F$22))),ROW()-ROW($G$2:$G$22)+1),COLUMN($F$2:$F$22),4)))</f>
        <v>#REF!</v>
      </c>
      <c r="S20" s="356" t="e">
        <f t="array" aca="1" ref="S20" ca="1">IF(ROW()-ROW($H$2:$H$22)+1&gt;ROWS($G$2:$G$22)-COUNTBLANK($G$2:$G$22),"",INDIRECT(ADDRESS(SMALL((IF($G$2:$G$22&lt;&gt;"",ROW($G$2:$G$22),ROW()+ROWS($G$2:$G$22))),ROW()-ROW($H$2:$H$22)+1),COLUMN($G$2:$G$22),4)))</f>
        <v>#REF!</v>
      </c>
      <c r="T20" s="247" t="e">
        <f t="array" aca="1" ref="T20" ca="1">IF(ROW()-ROW($I$2:$I$22)+1&gt;ROWS($H$2:$H$22)-COUNTBLANK($H$2:$H$22),"",INDIRECT(ADDRESS(SMALL((IF($H$2:$H$22&lt;&gt;"",ROW($H$2:$H$22),ROW()+ROWS($H$2:$H$22))),ROW()-ROW($I$2:$I$22)+1),COLUMN($H$2:$H$22),4)))</f>
        <v>#REF!</v>
      </c>
      <c r="U20" s="247" t="e">
        <f t="array" aca="1" ref="U20" ca="1">IF(ROW()-ROW($J$2:$J$22)+1&gt;ROWS($I$2:$I$22)-COUNTBLANK($I$2:$I$22),"",INDIRECT(ADDRESS(SMALL((IF($I$2:$I$22&lt;&gt;"",ROW($I$2:$I$22),ROW()+ROWS($I$2:$I$22))),ROW()-ROW($J$2:$J$22)+1),COLUMN($I$2:$I$22),4)))</f>
        <v>#REF!</v>
      </c>
      <c r="V20" s="355" t="e">
        <f t="array" aca="1" ref="V20" ca="1">IF(ROW()-ROW($K$2:$K$22)+1&gt;ROWS($J$2:$J$22)-COUNTBLANK($J$2:$J$22),"",INDIRECT(ADDRESS(SMALL((IF($J$2:$J$22&lt;&gt;"",ROW($J$2:$J$22),ROW()+ROWS($J$2:$J$22))),ROW()-ROW($K$2:$K$22)+1),COLUMN($J$2:$J$22),4)))</f>
        <v>#REF!</v>
      </c>
      <c r="W20" s="247" t="e">
        <f t="array" aca="1" ref="W20" ca="1">IF(ROW()-ROW($L$2:$L$22)+1&gt;ROWS($K$2:$K$22)-COUNTBLANK($K$2:$K$22),"",INDIRECT(ADDRESS(SMALL((IF($K$2:$K$22&lt;&gt;"",ROW($K$2:$K$22),ROW()+ROWS($K$2:$K$22))),ROW()-ROW($L$2:$L$22)+1),COLUMN($K$2:$K$22),4)))</f>
        <v>#REF!</v>
      </c>
      <c r="X20" s="330" t="e">
        <f t="array" aca="1" ref="X20" ca="1">IF(ROW()-ROW($M$2:$M$22)+1&gt;ROWS($L$2:$L$22)-COUNTBLANK($L$2:$L$22),"",INDIRECT(ADDRESS(SMALL((IF($L$2:$L$22&lt;&gt;"",ROW($L$2:$L$22),ROW()+ROWS($L$2:$L$22))),ROW()-ROW($M$2:$M$22)+1),COLUMN($L$2:$L$22),4)))</f>
        <v>#REF!</v>
      </c>
      <c r="Y20" s="330" t="e">
        <f t="array" aca="1" ref="Y20" ca="1">IF(ROW()-ROW($N$2:$N$22)+1&gt;ROWS($M$2:$M$22)-COUNTBLANK($M$2:$M$22),"",INDIRECT(ADDRESS(SMALL((IF($M$2:$M$22&lt;&gt;"",ROW($M$2:$M$22),ROW()+ROWS($M$2:$M$22))),ROW()-ROW($N$2:$N$22)+1),COLUMN($M$2:$M$22),4)))</f>
        <v>#REF!</v>
      </c>
    </row>
    <row r="21" spans="1:25" ht="61.5" customHeight="1">
      <c r="A21" s="330" t="str">
        <f>IF('Indicators Sheet_(IS)'!R68=0,"",'Indicators Sheet_(IS)'!R68)</f>
        <v>Incomplete</v>
      </c>
      <c r="C21" s="197">
        <f>IF($A21="I.O.","",'Indicators Sheet_(IS)'!B68)</f>
        <v>16</v>
      </c>
      <c r="D21" s="349" t="str">
        <f>IF($A21="I.O.","",'Indicators Sheet_(IS)'!E68)</f>
        <v>Melanoma: Mutation analysis for BRAF</v>
      </c>
      <c r="E21" s="358" t="str">
        <f>IF(AND('Indicators Sheet_(IS)'!L68="",$A21&lt;&gt;"I.O."),"-----",IF($A21="I.O.","",'Indicators Sheet_(IS)'!L68))</f>
        <v>&lt; 80%</v>
      </c>
      <c r="F21" s="358" t="str">
        <f>IF($A21="I.O.","",'Indicators Sheet_(IS)'!M68)</f>
        <v>No target value</v>
      </c>
      <c r="G21" s="358" t="str">
        <f>IF(AND('Indicators Sheet_(IS)'!O68="",$A21&lt;&gt;"I.O."),"-----",IF($A21="I.O.","",'Indicators Sheet_(IS)'!O68))</f>
        <v>-----</v>
      </c>
      <c r="H21" s="103" t="str">
        <f>IF($A21="I.O.","",IF('Indicators Sheet_(IS)'!Q68="","-----",'Indicators Sheet_(IS)'!Q68))</f>
        <v>-----</v>
      </c>
      <c r="I21" s="103">
        <f>IF($A21="I.O.","",IF('Indicators Sheet_(IS)'!Q69="","-----",'Indicators Sheet_(IS)'!Q69))</f>
        <v>0</v>
      </c>
      <c r="J21" s="350" t="str">
        <f>IF($A21="I.O.","",IF('Indicators Sheet_(IS)'!Q70="",0,'Indicators Sheet_(IS)'!Q70))</f>
        <v>n.d.</v>
      </c>
      <c r="K21" s="351" t="str">
        <f>IF($A21="I.O.","",'Indicators Sheet_(IS)'!R68)</f>
        <v>Incomplete</v>
      </c>
      <c r="L21" s="346" t="str">
        <f>IF(AND('Indicators Sheet_(IS)'!S68="",$A21&lt;&gt;"I.O."),"-----",IF($A21="I.O.","",'Indicators Sheet_(IS)'!S68))</f>
        <v>-----</v>
      </c>
      <c r="M21" s="346" t="str">
        <f>IF(AND('Indicators Sheet_(IS)'!T68="",$A21&lt;&gt;"I.O."),"-----",IF($A21="I.O.","",'Indicators Sheet_(IS)'!T68))</f>
        <v>-----</v>
      </c>
      <c r="O21" s="247" t="e">
        <f t="array" aca="1" ref="O21" ca="1">IF(ROW()-ROW($D$2:$D$22)+1&gt;ROWS($C$2:$C$22)-COUNTBLANK($C$2:$C$22),"",INDIRECT(ADDRESS(SMALL((IF($C$2:$C$22&lt;&gt;"",ROW($C$2:$C$22),ROW()+ROWS($C$2:$C$22))),ROW()-ROW($D$2:$D$22)+1),COLUMN($C$2:$C$22),4)))</f>
        <v>#REF!</v>
      </c>
      <c r="P21" s="359" t="e">
        <f t="array" aca="1" ref="P21" ca="1">IF(ROW()-ROW($E$2:$E$22)+1&gt;ROWS($D$2:$D$22)-COUNTBLANK($D$2:$D$22),"",INDIRECT(ADDRESS(SMALL((IF($D$2:$D$22&gt;"",ROW($D$2:$D$22),ROW()+ROWS($D$2:$D$22))),ROW()-ROW($E$2:$E$22)+1),COLUMN($D$2:$D$22),4)))</f>
        <v>#REF!</v>
      </c>
      <c r="Q21" s="356" t="e">
        <f t="array" aca="1" ref="Q21" ca="1">IF(ROW()-ROW($F$2:$F$22)+1&gt;ROWS($E$2:$E$22)-COUNTBLANK($E$2:$E$22),"",INDIRECT(ADDRESS(SMALL((IF($E$2:$E$22&gt;"",ROW($E$2:$E$22),ROW()+ROWS($E$2:$E$22))),ROW()-ROW($F$2:$F$22)+1),COLUMN($E$2:$E$22),4)))</f>
        <v>#REF!</v>
      </c>
      <c r="R21" s="356" t="e">
        <f t="array" aca="1" ref="R21" ca="1">IF(ROW()-ROW($G$2:$G$22)+1&gt;ROWS($F$2:$F$22)-COUNTBLANK($F$2:$F$22),"",INDIRECT(ADDRESS(SMALL((IF($F$2:$F$22&gt;"",ROW($F$2:$F$22),ROW()+ROWS($F$2:$F$22))),ROW()-ROW($G$2:$G$22)+1),COLUMN($F$2:$F$22),4)))</f>
        <v>#REF!</v>
      </c>
      <c r="S21" s="356" t="e">
        <f t="array" aca="1" ref="S21" ca="1">IF(ROW()-ROW($H$2:$H$22)+1&gt;ROWS($G$2:$G$22)-COUNTBLANK($G$2:$G$22),"",INDIRECT(ADDRESS(SMALL((IF($G$2:$G$22&lt;&gt;"",ROW($G$2:$G$22),ROW()+ROWS($G$2:$G$22))),ROW()-ROW($H$2:$H$22)+1),COLUMN($G$2:$G$22),4)))</f>
        <v>#REF!</v>
      </c>
      <c r="T21" s="247" t="e">
        <f t="array" aca="1" ref="T21" ca="1">IF(ROW()-ROW($I$2:$I$22)+1&gt;ROWS($H$2:$H$22)-COUNTBLANK($H$2:$H$22),"",INDIRECT(ADDRESS(SMALL((IF($H$2:$H$22&lt;&gt;"",ROW($H$2:$H$22),ROW()+ROWS($H$2:$H$22))),ROW()-ROW($I$2:$I$22)+1),COLUMN($H$2:$H$22),4)))</f>
        <v>#REF!</v>
      </c>
      <c r="U21" s="247" t="e">
        <f t="array" aca="1" ref="U21" ca="1">IF(ROW()-ROW($J$2:$J$22)+1&gt;ROWS($I$2:$I$22)-COUNTBLANK($I$2:$I$22),"",INDIRECT(ADDRESS(SMALL((IF($I$2:$I$22&lt;&gt;"",ROW($I$2:$I$22),ROW()+ROWS($I$2:$I$22))),ROW()-ROW($J$2:$J$22)+1),COLUMN($I$2:$I$22),4)))</f>
        <v>#REF!</v>
      </c>
      <c r="V21" s="355" t="e">
        <f t="array" aca="1" ref="V21" ca="1">IF(ROW()-ROW($K$2:$K$22)+1&gt;ROWS($J$2:$J$22)-COUNTBLANK($J$2:$J$22),"",INDIRECT(ADDRESS(SMALL((IF($J$2:$J$22&lt;&gt;"",ROW($J$2:$J$22),ROW()+ROWS($J$2:$J$22))),ROW()-ROW($K$2:$K$22)+1),COLUMN($J$2:$J$22),4)))</f>
        <v>#REF!</v>
      </c>
      <c r="W21" s="247" t="e">
        <f t="array" aca="1" ref="W21" ca="1">IF(ROW()-ROW($L$2:$L$22)+1&gt;ROWS($K$2:$K$22)-COUNTBLANK($K$2:$K$22),"",INDIRECT(ADDRESS(SMALL((IF($K$2:$K$22&lt;&gt;"",ROW($K$2:$K$22),ROW()+ROWS($K$2:$K$22))),ROW()-ROW($L$2:$L$22)+1),COLUMN($K$2:$K$22),4)))</f>
        <v>#REF!</v>
      </c>
      <c r="X21" s="330" t="e">
        <f t="array" aca="1" ref="X21" ca="1">IF(ROW()-ROW($M$2:$M$22)+1&gt;ROWS($L$2:$L$22)-COUNTBLANK($L$2:$L$22),"",INDIRECT(ADDRESS(SMALL((IF($L$2:$L$22&lt;&gt;"",ROW($L$2:$L$22),ROW()+ROWS($L$2:$L$22))),ROW()-ROW($M$2:$M$22)+1),COLUMN($L$2:$L$22),4)))</f>
        <v>#REF!</v>
      </c>
      <c r="Y21" s="330" t="e">
        <f t="array" aca="1" ref="Y21" ca="1">IF(ROW()-ROW($N$2:$N$22)+1&gt;ROWS($M$2:$M$22)-COUNTBLANK($M$2:$M$22),"",INDIRECT(ADDRESS(SMALL((IF($M$2:$M$22&lt;&gt;"",ROW($M$2:$M$22),ROW()+ROWS($M$2:$M$22))),ROW()-ROW($N$2:$N$22)+1),COLUMN($M$2:$M$22),4)))</f>
        <v>#REF!</v>
      </c>
    </row>
    <row r="22" spans="1:25" ht="61.5" customHeight="1">
      <c r="A22" s="330" t="str">
        <f>IF('Indicators Sheet_(IS)'!R71=0,"",'Indicators Sheet_(IS)'!R71)</f>
        <v>Incomplete</v>
      </c>
      <c r="C22" s="197">
        <f>IF($A22="I.O.","",'Indicators Sheet_(IS)'!B71)</f>
        <v>17</v>
      </c>
      <c r="D22" s="349" t="str">
        <f>IF($A22="I.O.","",'Indicators Sheet_(IS)'!E71)</f>
        <v>Melanoma: LDH determination</v>
      </c>
      <c r="E22" s="358" t="str">
        <f>IF(AND('Indicators Sheet_(IS)'!L71="",$A22&lt;&gt;"I.O."),"-----",IF($A22="I.O.","",'Indicators Sheet_(IS)'!L71))</f>
        <v>-----</v>
      </c>
      <c r="F22" s="358" t="str">
        <f>IF($A22="I.O.","",'Indicators Sheet_(IS)'!M71)</f>
        <v>≥ 90%</v>
      </c>
      <c r="G22" s="358" t="str">
        <f>IF(AND('Indicators Sheet_(IS)'!O71="",$A22&lt;&gt;"I.O."),"-----",IF($A22="I.O.","",'Indicators Sheet_(IS)'!O71))</f>
        <v>-----</v>
      </c>
      <c r="H22" s="103" t="str">
        <f>IF($A22="I.O.","",IF('Indicators Sheet_(IS)'!Q71="","-----",'Indicators Sheet_(IS)'!Q71))</f>
        <v>-----</v>
      </c>
      <c r="I22" s="103">
        <f>IF($A22="I.O.","",IF('Indicators Sheet_(IS)'!Q72="","-----",'Indicators Sheet_(IS)'!Q72))</f>
        <v>0</v>
      </c>
      <c r="J22" s="350" t="str">
        <f>IF($A22="I.O.","",IF('Indicators Sheet_(IS)'!Q73="",0,'Indicators Sheet_(IS)'!Q73))</f>
        <v>n.d.</v>
      </c>
      <c r="K22" s="351" t="str">
        <f>IF($A22="I.O.","",'Indicators Sheet_(IS)'!R71)</f>
        <v>Incomplete</v>
      </c>
      <c r="L22" s="346" t="str">
        <f>IF(AND('Indicators Sheet_(IS)'!S71="",$A22&lt;&gt;"I.O."),"-----",IF($A22="I.O.","",'Indicators Sheet_(IS)'!S71))</f>
        <v>-----</v>
      </c>
      <c r="M22" s="346" t="str">
        <f>IF(AND('Indicators Sheet_(IS)'!T71="",$A22&lt;&gt;"I.O."),"-----",IF($A22="I.O.","",'Indicators Sheet_(IS)'!T71))</f>
        <v>-----</v>
      </c>
      <c r="O22" s="247" t="e">
        <f t="array" aca="1" ref="O22" ca="1">IF(ROW()-ROW($D$2:$D$22)+1&gt;ROWS($C$2:$C$22)-COUNTBLANK($C$2:$C$22),"",INDIRECT(ADDRESS(SMALL((IF($C$2:$C$22&lt;&gt;"",ROW($C$2:$C$22),ROW()+ROWS($C$2:$C$22))),ROW()-ROW($D$2:$D$22)+1),COLUMN($C$2:$C$22),4)))</f>
        <v>#REF!</v>
      </c>
      <c r="P22" s="359" t="e">
        <f t="array" aca="1" ref="P22" ca="1">IF(ROW()-ROW($E$2:$E$22)+1&gt;ROWS($D$2:$D$22)-COUNTBLANK($D$2:$D$22),"",INDIRECT(ADDRESS(SMALL((IF($D$2:$D$22&gt;"",ROW($D$2:$D$22),ROW()+ROWS($D$2:$D$22))),ROW()-ROW($E$2:$E$22)+1),COLUMN($D$2:$D$22),4)))</f>
        <v>#REF!</v>
      </c>
      <c r="Q22" s="356" t="e">
        <f t="array" aca="1" ref="Q22" ca="1">IF(ROW()-ROW($F$2:$F$22)+1&gt;ROWS($E$2:$E$22)-COUNTBLANK($E$2:$E$22),"",INDIRECT(ADDRESS(SMALL((IF($E$2:$E$22&gt;"",ROW($E$2:$E$22),ROW()+ROWS($E$2:$E$22))),ROW()-ROW($F$2:$F$22)+1),COLUMN($E$2:$E$22),4)))</f>
        <v>#REF!</v>
      </c>
      <c r="R22" s="356" t="e">
        <f t="array" aca="1" ref="R22" ca="1">IF(ROW()-ROW($G$2:$G$22)+1&gt;ROWS($F$2:$F$22)-COUNTBLANK($F$2:$F$22),"",INDIRECT(ADDRESS(SMALL((IF($F$2:$F$22&gt;"",ROW($F$2:$F$22),ROW()+ROWS($F$2:$F$22))),ROW()-ROW($G$2:$G$22)+1),COLUMN($F$2:$F$22),4)))</f>
        <v>#REF!</v>
      </c>
      <c r="S22" s="356" t="e">
        <f t="array" aca="1" ref="S22" ca="1">IF(ROW()-ROW($H$2:$H$22)+1&gt;ROWS($G$2:$G$22)-COUNTBLANK($G$2:$G$22),"",INDIRECT(ADDRESS(SMALL((IF($G$2:$G$22&lt;&gt;"",ROW($G$2:$G$22),ROW()+ROWS($G$2:$G$22))),ROW()-ROW($H$2:$H$22)+1),COLUMN($G$2:$G$22),4)))</f>
        <v>#REF!</v>
      </c>
      <c r="T22" s="247" t="e">
        <f t="array" aca="1" ref="T22" ca="1">IF(ROW()-ROW($I$2:$I$22)+1&gt;ROWS($H$2:$H$22)-COUNTBLANK($H$2:$H$22),"",INDIRECT(ADDRESS(SMALL((IF($H$2:$H$22&lt;&gt;"",ROW($H$2:$H$22),ROW()+ROWS($H$2:$H$22))),ROW()-ROW($I$2:$I$22)+1),COLUMN($H$2:$H$22),4)))</f>
        <v>#REF!</v>
      </c>
      <c r="U22" s="247" t="e">
        <f t="array" aca="1" ref="U22" ca="1">IF(ROW()-ROW($J$2:$J$22)+1&gt;ROWS($I$2:$I$22)-COUNTBLANK($I$2:$I$22),"",INDIRECT(ADDRESS(SMALL((IF($I$2:$I$22&lt;&gt;"",ROW($I$2:$I$22),ROW()+ROWS($I$2:$I$22))),ROW()-ROW($J$2:$J$22)+1),COLUMN($I$2:$I$22),4)))</f>
        <v>#REF!</v>
      </c>
      <c r="V22" s="355" t="e">
        <f t="array" aca="1" ref="V22" ca="1">IF(ROW()-ROW($K$2:$K$22)+1&gt;ROWS($J$2:$J$22)-COUNTBLANK($J$2:$J$22),"",INDIRECT(ADDRESS(SMALL((IF($J$2:$J$22&lt;&gt;"",ROW($J$2:$J$22),ROW()+ROWS($J$2:$J$22))),ROW()-ROW($K$2:$K$22)+1),COLUMN($J$2:$J$22),4)))</f>
        <v>#REF!</v>
      </c>
      <c r="W22" s="247" t="e">
        <f t="array" aca="1" ref="W22" ca="1">IF(ROW()-ROW($L$2:$L$22)+1&gt;ROWS($K$2:$K$22)-COUNTBLANK($K$2:$K$22),"",INDIRECT(ADDRESS(SMALL((IF($K$2:$K$22&lt;&gt;"",ROW($K$2:$K$22),ROW()+ROWS($K$2:$K$22))),ROW()-ROW($L$2:$L$22)+1),COLUMN($K$2:$K$22),4)))</f>
        <v>#REF!</v>
      </c>
      <c r="X22" s="330" t="e">
        <f t="array" aca="1" ref="X22" ca="1">IF(ROW()-ROW($M$2:$M$22)+1&gt;ROWS($L$2:$L$22)-COUNTBLANK($L$2:$L$22),"",INDIRECT(ADDRESS(SMALL((IF($L$2:$L$22&lt;&gt;"",ROW($L$2:$L$22),ROW()+ROWS($L$2:$L$22))),ROW()-ROW($M$2:$M$22)+1),COLUMN($L$2:$L$22),4)))</f>
        <v>#REF!</v>
      </c>
      <c r="Y22" s="330" t="e">
        <f t="array" aca="1" ref="Y22" ca="1">IF(ROW()-ROW($N$2:$N$22)+1&gt;ROWS($M$2:$M$22)-COUNTBLANK($M$2:$M$22),"",INDIRECT(ADDRESS(SMALL((IF($M$2:$M$22&lt;&gt;"",ROW($M$2:$M$22),ROW()+ROWS($M$2:$M$22))),ROW()-ROW($N$2:$N$22)+1),COLUMN($M$2:$M$22),4)))</f>
        <v>#REF!</v>
      </c>
    </row>
  </sheetData>
  <sheetProtection formatColumns="0" formatRows="0" selectLockedCells="1" sort="0"/>
  <phoneticPr fontId="41" type="noConversion"/>
  <conditionalFormatting sqref="K2:K22">
    <cfRule type="expression" dxfId="83" priority="1" stopIfTrue="1">
      <formula>OR(K2="Unvollständig",K2="Inkorrekt")</formula>
    </cfRule>
    <cfRule type="cellIs" dxfId="82" priority="2" stopIfTrue="1" operator="equal">
      <formula>"Ausnahme (Plausibilität unklar)"</formula>
    </cfRule>
    <cfRule type="cellIs" dxfId="81" priority="3" stopIfTrue="1" operator="equal">
      <formula>"I.O. (Plausibilität unklar)"</formula>
    </cfRule>
    <cfRule type="cellIs" dxfId="80" priority="4" stopIfTrue="1" operator="equal">
      <formula>"Sollvorgabe nicht erfüllt"</formula>
    </cfRule>
    <cfRule type="cellIs" dxfId="79" priority="5" stopIfTrue="1" operator="equal">
      <formula>"I.O."</formula>
    </cfRule>
  </conditionalFormatting>
  <pageMargins left="0.39370078740157483" right="3.937007874015748E-2" top="0.59055118110236227" bottom="0.39370078740157483" header="0.11811023622047245" footer="0.11811023622047245"/>
  <pageSetup paperSize="9" orientation="landscape" r:id="rId1"/>
  <headerFooter>
    <oddFooter>&amp;L&amp;"Arial,Standard"&amp;7&amp;F&amp;C&amp;"Arial,Standard"&amp;7 © DKG  Alle Rechte vorbehalten&amp;R&amp;"Arial,Standard"&amp;7&amp;P</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1"/>
  <dimension ref="B1:AX83"/>
  <sheetViews>
    <sheetView showGridLines="0" zoomScaleNormal="100" workbookViewId="0">
      <selection activeCell="E19" sqref="E19"/>
    </sheetView>
  </sheetViews>
  <sheetFormatPr defaultColWidth="9" defaultRowHeight="14.25"/>
  <cols>
    <col min="1" max="1" width="1.7109375" style="1" customWidth="1"/>
    <col min="2" max="2" width="16" style="1" customWidth="1"/>
    <col min="3" max="3" width="9.7109375" style="1" customWidth="1"/>
    <col min="4" max="4" width="8.85546875" style="1" customWidth="1"/>
    <col min="5" max="16" width="4.140625" style="1" customWidth="1"/>
    <col min="17" max="17" width="4.7109375" style="1" customWidth="1"/>
    <col min="18" max="18" width="4.140625" style="1" customWidth="1"/>
    <col min="19" max="19" width="0.5703125" style="1" customWidth="1"/>
    <col min="20" max="20" width="8.7109375" style="1" customWidth="1"/>
    <col min="21" max="21" width="9.5703125" style="1" customWidth="1"/>
    <col min="22" max="22" width="8.85546875" style="1" customWidth="1"/>
    <col min="23" max="23" width="0.5703125" style="1" customWidth="1"/>
    <col min="24" max="24" width="7.85546875" style="1" customWidth="1"/>
    <col min="25" max="25" width="8.28515625" style="1" customWidth="1"/>
    <col min="26" max="26" width="0.5703125" style="1" customWidth="1"/>
    <col min="27" max="27" width="17.7109375" style="1" customWidth="1"/>
    <col min="28" max="28" width="4.7109375" style="1" customWidth="1"/>
    <col min="29" max="29" width="5.42578125" style="1" customWidth="1"/>
    <col min="30" max="32" width="4.85546875" style="1" customWidth="1"/>
    <col min="33" max="34" width="0.42578125" style="1" customWidth="1"/>
    <col min="35" max="35" width="4.85546875" style="1" customWidth="1"/>
    <col min="36" max="36" width="4.5703125" style="1" customWidth="1"/>
    <col min="37" max="38" width="4.42578125" style="1" customWidth="1"/>
    <col min="39" max="39" width="4.85546875" style="1" customWidth="1"/>
    <col min="40" max="40" width="4.42578125" style="1" customWidth="1"/>
    <col min="41" max="42" width="4.85546875" style="1" customWidth="1"/>
    <col min="43" max="43" width="0.5703125" style="1" customWidth="1"/>
    <col min="44" max="44" width="6" style="1" customWidth="1"/>
    <col min="45" max="45" width="6.42578125" style="12" customWidth="1"/>
    <col min="46" max="239" width="11.42578125" style="1" customWidth="1"/>
    <col min="240" max="16384" width="9" style="1"/>
  </cols>
  <sheetData>
    <row r="1" spans="2:50" ht="9.9499999999999993" customHeight="1">
      <c r="D1" s="24"/>
      <c r="E1" s="24"/>
      <c r="F1" s="24"/>
      <c r="G1" s="24"/>
      <c r="H1" s="24"/>
      <c r="I1" s="24"/>
      <c r="J1" s="24"/>
      <c r="K1" s="24"/>
      <c r="L1" s="24"/>
      <c r="M1" s="24"/>
      <c r="N1" s="24"/>
      <c r="O1" s="24"/>
      <c r="P1" s="24"/>
      <c r="Q1" s="24"/>
      <c r="R1" s="24"/>
      <c r="AD1" s="16"/>
      <c r="AE1" s="16"/>
      <c r="AF1" s="16"/>
      <c r="AG1" s="16"/>
      <c r="AH1" s="16"/>
      <c r="AI1" s="16"/>
      <c r="AJ1" s="16"/>
      <c r="AK1" s="16"/>
    </row>
    <row r="2" spans="2:50" ht="12.95" customHeight="1">
      <c r="B2" s="388" t="str">
        <f>'Basic Data'!B2</f>
        <v>Annex CR Version M1.1  (Audit year 2026 / Indicator year 2025)</v>
      </c>
      <c r="AD2" s="16"/>
      <c r="AE2" s="16"/>
      <c r="AF2" s="16"/>
      <c r="AG2" s="16"/>
      <c r="AH2" s="16"/>
      <c r="AI2" s="16"/>
      <c r="AJ2" s="16"/>
      <c r="AK2" s="16"/>
    </row>
    <row r="3" spans="2:50" ht="19.5" customHeight="1">
      <c r="B3" s="38" t="s">
        <v>247</v>
      </c>
      <c r="AD3" s="16"/>
      <c r="AE3" s="16"/>
      <c r="AF3" s="16"/>
      <c r="AG3" s="16"/>
      <c r="AH3" s="16"/>
      <c r="AI3" s="16"/>
      <c r="AK3" s="17"/>
      <c r="AL3" s="17"/>
      <c r="AM3" s="17"/>
      <c r="AN3" s="17"/>
    </row>
    <row r="4" spans="2:50" ht="12" customHeight="1">
      <c r="B4" s="20"/>
      <c r="AD4" s="16"/>
      <c r="AE4" s="16"/>
      <c r="AF4" s="16"/>
      <c r="AG4" s="16"/>
      <c r="AH4" s="16"/>
      <c r="AI4" s="16"/>
      <c r="AK4" s="17"/>
      <c r="AL4" s="17"/>
      <c r="AM4" s="17"/>
      <c r="AN4" s="17"/>
    </row>
    <row r="5" spans="2:50" ht="15" customHeight="1">
      <c r="AI5" s="16"/>
    </row>
    <row r="6" spans="2:50" s="21" customFormat="1" ht="15" customHeight="1">
      <c r="B6" s="374" t="s">
        <v>119</v>
      </c>
      <c r="C6" s="859" t="str">
        <f>IF('Basic Data'!C8=0,"",'Basic Data'!C8)</f>
        <v/>
      </c>
      <c r="D6" s="860"/>
      <c r="E6" s="860"/>
      <c r="F6" s="860"/>
      <c r="G6" s="860"/>
      <c r="H6" s="860"/>
      <c r="I6" s="860"/>
      <c r="J6" s="860"/>
      <c r="K6" s="860"/>
      <c r="L6" s="860"/>
      <c r="M6" s="860"/>
      <c r="N6" s="860"/>
      <c r="O6" s="860"/>
      <c r="P6" s="860"/>
      <c r="Q6" s="860"/>
      <c r="R6" s="860"/>
      <c r="S6" s="860"/>
      <c r="T6" s="860"/>
      <c r="U6" s="860"/>
      <c r="V6" s="860"/>
      <c r="W6" s="860"/>
      <c r="X6" s="860"/>
      <c r="Y6" s="860"/>
      <c r="Z6" s="861"/>
      <c r="AD6" s="11"/>
    </row>
    <row r="7" spans="2:50" s="21" customFormat="1" ht="6.95" customHeight="1">
      <c r="B7" s="22"/>
      <c r="C7" s="4"/>
      <c r="D7" s="8"/>
      <c r="E7" s="8"/>
      <c r="F7" s="8"/>
      <c r="G7" s="8"/>
      <c r="H7" s="8"/>
      <c r="I7" s="8"/>
      <c r="J7" s="8"/>
      <c r="K7" s="8"/>
      <c r="L7" s="8"/>
      <c r="M7" s="8"/>
      <c r="N7" s="8"/>
      <c r="O7" s="8"/>
      <c r="P7" s="8"/>
      <c r="Q7" s="8"/>
      <c r="R7" s="8"/>
      <c r="S7" s="8"/>
      <c r="T7" s="8"/>
      <c r="U7" s="8"/>
      <c r="V7" s="8"/>
      <c r="W7" s="8"/>
      <c r="X7" s="8"/>
      <c r="Y7" s="8"/>
      <c r="Z7" s="8"/>
      <c r="AE7" s="11"/>
    </row>
    <row r="8" spans="2:50" s="21" customFormat="1" ht="15" customHeight="1">
      <c r="B8" s="375" t="s">
        <v>77</v>
      </c>
      <c r="C8" s="880" t="str">
        <f>IF('Basic Data'!C6=0,"",'Basic Data'!C6)</f>
        <v>Not listed</v>
      </c>
      <c r="D8" s="881"/>
      <c r="E8" s="882"/>
      <c r="F8" s="390"/>
      <c r="G8" s="390"/>
      <c r="H8" s="390"/>
      <c r="I8" s="390"/>
      <c r="J8" s="390"/>
      <c r="K8" s="390"/>
      <c r="L8" s="390"/>
      <c r="M8" s="390"/>
      <c r="N8" s="390"/>
      <c r="O8" s="390"/>
      <c r="P8" s="390"/>
      <c r="Q8" s="390"/>
      <c r="R8" s="196"/>
      <c r="S8" s="196"/>
      <c r="T8" s="922" t="s">
        <v>346</v>
      </c>
      <c r="U8" s="922"/>
      <c r="V8" s="922"/>
      <c r="W8" s="923"/>
      <c r="X8" s="864" t="str">
        <f>IF('Basic Data'!O12=0,"",'Basic Data'!O12)</f>
        <v/>
      </c>
      <c r="Y8" s="865"/>
      <c r="Z8" s="866"/>
      <c r="AD8" s="11"/>
    </row>
    <row r="9" spans="2:50" s="21" customFormat="1" ht="9.75" customHeight="1">
      <c r="C9" s="105"/>
      <c r="D9" s="22"/>
      <c r="E9" s="22"/>
      <c r="F9" s="22"/>
      <c r="G9" s="22"/>
      <c r="H9" s="22"/>
      <c r="I9" s="22"/>
      <c r="J9" s="22"/>
      <c r="K9" s="22"/>
      <c r="L9" s="22"/>
      <c r="M9" s="22"/>
      <c r="N9" s="22"/>
      <c r="O9" s="22"/>
      <c r="P9" s="22"/>
      <c r="Q9" s="22"/>
      <c r="R9" s="22"/>
      <c r="S9" s="1"/>
      <c r="AE9" s="11"/>
    </row>
    <row r="10" spans="2:50" s="21" customFormat="1" ht="11.25" customHeight="1">
      <c r="B10" s="928"/>
      <c r="C10" s="929"/>
      <c r="D10" s="929"/>
      <c r="E10" s="929"/>
      <c r="F10" s="929"/>
      <c r="G10" s="929"/>
      <c r="H10" s="929"/>
      <c r="I10" s="929"/>
      <c r="J10" s="929"/>
      <c r="K10" s="929"/>
      <c r="L10" s="929"/>
      <c r="M10" s="929"/>
      <c r="N10" s="929"/>
      <c r="O10" s="929"/>
      <c r="P10" s="929"/>
      <c r="Q10" s="929"/>
      <c r="R10" s="929"/>
      <c r="S10" s="929"/>
      <c r="T10" s="929"/>
      <c r="U10" s="929"/>
      <c r="V10" s="929"/>
      <c r="W10" s="929"/>
      <c r="X10" s="929"/>
      <c r="Y10" s="929"/>
      <c r="Z10" s="929"/>
      <c r="AA10" s="929"/>
      <c r="AE10" s="11"/>
    </row>
    <row r="11" spans="2:50" ht="21" customHeight="1">
      <c r="B11" s="38" t="s">
        <v>245</v>
      </c>
      <c r="C11" s="33"/>
      <c r="D11" s="10"/>
      <c r="E11" s="10"/>
      <c r="F11" s="10"/>
      <c r="G11" s="10"/>
      <c r="H11" s="10"/>
      <c r="I11" s="10"/>
      <c r="J11" s="10"/>
      <c r="K11" s="10"/>
      <c r="L11" s="10"/>
      <c r="M11" s="10"/>
      <c r="N11" s="10"/>
      <c r="O11" s="10"/>
      <c r="P11" s="10"/>
      <c r="Q11" s="10"/>
      <c r="R11" s="10"/>
      <c r="S11" s="111"/>
      <c r="T11" s="10"/>
      <c r="U11" s="10"/>
      <c r="V11" s="10"/>
      <c r="W11" s="112"/>
      <c r="X11" s="33"/>
      <c r="Y11" s="33"/>
      <c r="Z11" s="33"/>
      <c r="AA11" s="33"/>
      <c r="AB11" s="33"/>
      <c r="AC11" s="33"/>
      <c r="AD11" s="10"/>
      <c r="AE11" s="10"/>
      <c r="AF11" s="10"/>
      <c r="AG11" s="33"/>
      <c r="AH11" s="33"/>
      <c r="AI11" s="10"/>
      <c r="AJ11" s="10"/>
      <c r="AK11" s="10"/>
      <c r="AL11" s="10"/>
      <c r="AM11" s="10"/>
      <c r="AN11" s="33"/>
      <c r="AO11" s="10"/>
      <c r="AP11" s="10"/>
      <c r="AQ11" s="10"/>
      <c r="AR11" s="10"/>
      <c r="AS11" s="10"/>
    </row>
    <row r="12" spans="2:50" ht="13.5" customHeight="1">
      <c r="B12" s="930" t="str">
        <f>IF(OR(B13="",B13="Matrix kann eingereicht werden"),"In Ordnung",IF(B13="die inkorrekten und unvollständigen Einträge beheben","Nicht in Ordnung"))</f>
        <v>In Ordnung</v>
      </c>
      <c r="C12" s="931"/>
      <c r="D12" s="932"/>
      <c r="E12" s="924" t="s">
        <v>76</v>
      </c>
      <c r="F12" s="925"/>
      <c r="G12" s="925"/>
      <c r="H12" s="925"/>
      <c r="I12" s="925"/>
      <c r="J12" s="925"/>
      <c r="K12" s="925"/>
      <c r="L12" s="925"/>
      <c r="M12" s="925"/>
      <c r="N12" s="925"/>
      <c r="O12" s="925"/>
      <c r="P12" s="925"/>
      <c r="Q12" s="925"/>
      <c r="R12" s="925"/>
      <c r="S12" s="926"/>
      <c r="T12" s="869" t="s">
        <v>11</v>
      </c>
      <c r="U12" s="870"/>
      <c r="V12" s="871"/>
      <c r="W12" s="872" t="s">
        <v>86</v>
      </c>
      <c r="X12" s="927"/>
      <c r="Y12" s="873"/>
      <c r="Z12" s="872" t="s">
        <v>321</v>
      </c>
      <c r="AA12" s="873"/>
      <c r="AB12" s="21"/>
      <c r="AC12" s="21"/>
      <c r="AD12" s="21"/>
      <c r="AE12" s="21"/>
      <c r="AF12" s="33"/>
      <c r="AG12" s="33"/>
      <c r="AH12" s="33"/>
      <c r="AI12" s="33"/>
      <c r="AJ12" s="33"/>
      <c r="AK12" s="33"/>
      <c r="AL12" s="33"/>
      <c r="AM12" s="33"/>
      <c r="AN12" s="33"/>
      <c r="AO12" s="33"/>
      <c r="AP12" s="33"/>
      <c r="AQ12" s="33"/>
      <c r="AR12" s="33"/>
      <c r="AS12" s="33"/>
      <c r="AT12" s="33"/>
      <c r="AU12" s="33"/>
      <c r="AV12" s="33"/>
      <c r="AW12" s="33"/>
      <c r="AX12" s="33"/>
    </row>
    <row r="13" spans="2:50" s="21" customFormat="1" ht="18.75" customHeight="1">
      <c r="B13" s="883" t="str">
        <f>Berechnung2!B6</f>
        <v/>
      </c>
      <c r="C13" s="884"/>
      <c r="D13" s="884"/>
      <c r="E13" s="938">
        <f>Berechnung2!C6</f>
        <v>0</v>
      </c>
      <c r="F13" s="939"/>
      <c r="G13" s="939"/>
      <c r="H13" s="939"/>
      <c r="I13" s="939"/>
      <c r="J13" s="939"/>
      <c r="K13" s="939"/>
      <c r="L13" s="939"/>
      <c r="M13" s="939"/>
      <c r="N13" s="939"/>
      <c r="O13" s="939"/>
      <c r="P13" s="939"/>
      <c r="Q13" s="939"/>
      <c r="R13" s="939"/>
      <c r="S13" s="940"/>
      <c r="T13" s="933">
        <f>Berechnung2!D6</f>
        <v>0</v>
      </c>
      <c r="U13" s="934"/>
      <c r="V13" s="935"/>
      <c r="W13" s="876">
        <f>Berechnung2!E6</f>
        <v>0</v>
      </c>
      <c r="X13" s="946"/>
      <c r="Y13" s="877"/>
      <c r="Z13" s="876">
        <f>Berechnung2!F6</f>
        <v>0</v>
      </c>
      <c r="AA13" s="877"/>
      <c r="AB13" s="1"/>
      <c r="AC13" s="1"/>
      <c r="AD13" s="1"/>
      <c r="AE13" s="1"/>
      <c r="AX13" s="11"/>
    </row>
    <row r="14" spans="2:50" s="21" customFormat="1" ht="14.25" customHeight="1" thickBot="1">
      <c r="C14" s="4"/>
      <c r="D14" s="10"/>
      <c r="E14" s="10"/>
      <c r="F14" s="10"/>
      <c r="G14" s="10"/>
      <c r="H14" s="10"/>
      <c r="I14" s="10"/>
      <c r="J14" s="10"/>
      <c r="K14" s="10"/>
      <c r="L14" s="10"/>
      <c r="M14" s="10"/>
      <c r="N14" s="10"/>
      <c r="O14" s="10"/>
      <c r="P14" s="10"/>
      <c r="Q14" s="10"/>
      <c r="R14" s="10"/>
      <c r="S14" s="10"/>
      <c r="T14" s="10"/>
      <c r="U14" s="10"/>
      <c r="V14" s="10"/>
      <c r="W14" s="10"/>
      <c r="X14" s="10"/>
      <c r="Y14" s="20"/>
      <c r="Z14" s="110"/>
      <c r="AA14" s="20"/>
      <c r="AC14" s="1"/>
      <c r="AD14" s="1"/>
      <c r="AE14" s="1"/>
      <c r="AF14" s="1"/>
      <c r="AG14" s="1"/>
      <c r="AH14" s="1"/>
      <c r="AI14" s="1"/>
      <c r="AJ14" s="1"/>
      <c r="AS14" s="11"/>
    </row>
    <row r="15" spans="2:50" ht="21.75" customHeight="1" thickTop="1" thickBot="1">
      <c r="B15" s="205"/>
      <c r="C15" s="206"/>
      <c r="D15" s="947" t="s">
        <v>376</v>
      </c>
      <c r="E15" s="947"/>
      <c r="F15" s="947"/>
      <c r="G15" s="947"/>
      <c r="H15" s="947"/>
      <c r="I15" s="947"/>
      <c r="J15" s="947"/>
      <c r="K15" s="947"/>
      <c r="L15" s="947"/>
      <c r="M15" s="947"/>
      <c r="N15" s="947"/>
      <c r="O15" s="947"/>
      <c r="P15" s="947"/>
      <c r="Q15" s="947"/>
      <c r="R15" s="948"/>
      <c r="S15" s="878"/>
      <c r="T15" s="903" t="s">
        <v>81</v>
      </c>
      <c r="U15" s="904"/>
      <c r="V15" s="904"/>
      <c r="W15" s="904"/>
      <c r="X15" s="904"/>
      <c r="Y15" s="905"/>
      <c r="Z15" s="878"/>
      <c r="AA15" s="207" t="s">
        <v>377</v>
      </c>
      <c r="AS15" s="1"/>
    </row>
    <row r="16" spans="2:50" ht="16.5" customHeight="1" thickBot="1">
      <c r="B16" s="208" t="s">
        <v>149</v>
      </c>
      <c r="C16" s="113" t="s">
        <v>151</v>
      </c>
      <c r="D16" s="114" t="s">
        <v>146</v>
      </c>
      <c r="E16" s="113" t="s">
        <v>160</v>
      </c>
      <c r="F16" s="113" t="s">
        <v>12</v>
      </c>
      <c r="G16" s="113" t="s">
        <v>338</v>
      </c>
      <c r="H16" s="113" t="s">
        <v>161</v>
      </c>
      <c r="I16" s="113" t="s">
        <v>13</v>
      </c>
      <c r="J16" s="113" t="s">
        <v>147</v>
      </c>
      <c r="K16" s="113" t="s">
        <v>339</v>
      </c>
      <c r="L16" s="113" t="s">
        <v>80</v>
      </c>
      <c r="M16" s="113" t="s">
        <v>148</v>
      </c>
      <c r="N16" s="113" t="s">
        <v>340</v>
      </c>
      <c r="O16" s="113" t="s">
        <v>164</v>
      </c>
      <c r="P16" s="113" t="s">
        <v>341</v>
      </c>
      <c r="Q16" s="113" t="s">
        <v>342</v>
      </c>
      <c r="R16" s="113" t="s">
        <v>409</v>
      </c>
      <c r="S16" s="879"/>
      <c r="T16" s="113" t="s">
        <v>343</v>
      </c>
      <c r="U16" s="113" t="s">
        <v>344</v>
      </c>
      <c r="V16" s="457" t="s">
        <v>410</v>
      </c>
      <c r="W16" s="915"/>
      <c r="X16" s="457" t="s">
        <v>345</v>
      </c>
      <c r="Y16" s="113" t="s">
        <v>411</v>
      </c>
      <c r="Z16" s="879"/>
      <c r="AA16" s="209" t="s">
        <v>412</v>
      </c>
      <c r="AE16" s="2"/>
      <c r="AS16" s="1"/>
    </row>
    <row r="17" spans="2:45" ht="56.25" customHeight="1" thickBot="1">
      <c r="B17" s="936" t="s">
        <v>57</v>
      </c>
      <c r="C17" s="874" t="s">
        <v>14</v>
      </c>
      <c r="D17" s="911" t="s">
        <v>337</v>
      </c>
      <c r="E17" s="943" t="s">
        <v>384</v>
      </c>
      <c r="F17" s="944"/>
      <c r="G17" s="944"/>
      <c r="H17" s="944"/>
      <c r="I17" s="944"/>
      <c r="J17" s="944"/>
      <c r="K17" s="944"/>
      <c r="L17" s="944"/>
      <c r="M17" s="944"/>
      <c r="N17" s="945"/>
      <c r="O17" s="941" t="s">
        <v>385</v>
      </c>
      <c r="P17" s="942"/>
      <c r="Q17" s="867" t="s">
        <v>403</v>
      </c>
      <c r="R17" s="867" t="s">
        <v>386</v>
      </c>
      <c r="S17" s="879"/>
      <c r="T17" s="867" t="s">
        <v>378</v>
      </c>
      <c r="U17" s="867" t="s">
        <v>162</v>
      </c>
      <c r="V17" s="862" t="s">
        <v>442</v>
      </c>
      <c r="W17" s="916"/>
      <c r="X17" s="911" t="s">
        <v>379</v>
      </c>
      <c r="Y17" s="867" t="s">
        <v>380</v>
      </c>
      <c r="Z17" s="879"/>
      <c r="AA17" s="913" t="s">
        <v>163</v>
      </c>
      <c r="AS17" s="1"/>
    </row>
    <row r="18" spans="2:45" ht="84" customHeight="1" thickBot="1">
      <c r="B18" s="937"/>
      <c r="C18" s="875"/>
      <c r="D18" s="912"/>
      <c r="E18" s="451" t="s">
        <v>304</v>
      </c>
      <c r="F18" s="451" t="s">
        <v>305</v>
      </c>
      <c r="G18" s="451" t="s">
        <v>306</v>
      </c>
      <c r="H18" s="451" t="s">
        <v>307</v>
      </c>
      <c r="I18" s="451" t="s">
        <v>308</v>
      </c>
      <c r="J18" s="451" t="s">
        <v>309</v>
      </c>
      <c r="K18" s="451" t="s">
        <v>310</v>
      </c>
      <c r="L18" s="451" t="s">
        <v>255</v>
      </c>
      <c r="M18" s="451" t="s">
        <v>406</v>
      </c>
      <c r="N18" s="440" t="s">
        <v>159</v>
      </c>
      <c r="O18" s="451" t="s">
        <v>387</v>
      </c>
      <c r="P18" s="451" t="s">
        <v>159</v>
      </c>
      <c r="Q18" s="868"/>
      <c r="R18" s="868"/>
      <c r="S18" s="879"/>
      <c r="T18" s="868"/>
      <c r="U18" s="868"/>
      <c r="V18" s="863"/>
      <c r="W18" s="916"/>
      <c r="X18" s="912"/>
      <c r="Y18" s="868"/>
      <c r="Z18" s="879"/>
      <c r="AA18" s="914"/>
      <c r="AS18" s="1"/>
    </row>
    <row r="19" spans="2:45" ht="24.95" customHeight="1" thickBot="1">
      <c r="B19" s="210" t="str">
        <f>IF(Berechnung2!$B$26&gt;6,IF(Berechnung2!$B$26=7,"EZ",IF(Berechnung2!$B$26&gt;7,"relevant","?")),"nicht relevant")</f>
        <v>nicht relevant</v>
      </c>
      <c r="C19" s="166">
        <v>2013</v>
      </c>
      <c r="D19" s="167">
        <f t="shared" ref="D19:D24" si="0">SUM(E19:R19)</f>
        <v>0</v>
      </c>
      <c r="E19" s="142"/>
      <c r="F19" s="142"/>
      <c r="G19" s="142"/>
      <c r="H19" s="142"/>
      <c r="I19" s="142"/>
      <c r="J19" s="142"/>
      <c r="K19" s="142"/>
      <c r="L19" s="142"/>
      <c r="M19" s="473"/>
      <c r="N19" s="142"/>
      <c r="O19" s="142"/>
      <c r="P19" s="142"/>
      <c r="Q19" s="142"/>
      <c r="R19" s="142"/>
      <c r="S19" s="879"/>
      <c r="T19" s="450"/>
      <c r="U19" s="142"/>
      <c r="V19" s="449" t="str">
        <f t="shared" ref="V19:V23" si="1">IF(AND(T19="",U19=""),"",IF(SUM(T19:U19)=0,"",T19/SUM(T19:U19)))</f>
        <v/>
      </c>
      <c r="W19" s="916"/>
      <c r="X19" s="142"/>
      <c r="Y19" s="448"/>
      <c r="Z19" s="879"/>
      <c r="AA19" s="219"/>
      <c r="AS19" s="1"/>
    </row>
    <row r="20" spans="2:45" ht="24.95" customHeight="1" thickBot="1">
      <c r="B20" s="210" t="str">
        <f>IF(Berechnung2!$B$26&gt;5,IF(Berechnung2!$B$26=6,"EZ",IF(Berechnung2!$B$26&gt;6,"relevant","?")),"nicht relevant")</f>
        <v>nicht relevant</v>
      </c>
      <c r="C20" s="166">
        <v>2014</v>
      </c>
      <c r="D20" s="167">
        <f t="shared" si="0"/>
        <v>0</v>
      </c>
      <c r="E20" s="142"/>
      <c r="F20" s="142"/>
      <c r="G20" s="142"/>
      <c r="H20" s="142"/>
      <c r="I20" s="142"/>
      <c r="J20" s="142"/>
      <c r="K20" s="142"/>
      <c r="L20" s="142"/>
      <c r="M20" s="473"/>
      <c r="N20" s="142"/>
      <c r="O20" s="142"/>
      <c r="P20" s="142"/>
      <c r="Q20" s="142"/>
      <c r="R20" s="142"/>
      <c r="S20" s="879"/>
      <c r="T20" s="450"/>
      <c r="U20" s="450"/>
      <c r="V20" s="449" t="str">
        <f t="shared" si="1"/>
        <v/>
      </c>
      <c r="W20" s="916"/>
      <c r="X20" s="450"/>
      <c r="Y20" s="448"/>
      <c r="Z20" s="879"/>
      <c r="AA20" s="219"/>
      <c r="AS20" s="1"/>
    </row>
    <row r="21" spans="2:45" s="10" customFormat="1" ht="24.95" customHeight="1" thickBot="1">
      <c r="B21" s="210" t="str">
        <f>IF(Berechnung2!$B$26&gt;4,IF(Berechnung2!$B$26=5,"EZ",IF(Berechnung2!$B$26&gt;5,"relevant","?")),"nicht relevant")</f>
        <v>nicht relevant</v>
      </c>
      <c r="C21" s="166">
        <v>2015</v>
      </c>
      <c r="D21" s="167">
        <f t="shared" si="0"/>
        <v>0</v>
      </c>
      <c r="E21" s="142"/>
      <c r="F21" s="142"/>
      <c r="G21" s="142"/>
      <c r="H21" s="142"/>
      <c r="I21" s="142"/>
      <c r="J21" s="142"/>
      <c r="K21" s="142"/>
      <c r="L21" s="142"/>
      <c r="M21" s="473"/>
      <c r="N21" s="142"/>
      <c r="O21" s="142"/>
      <c r="P21" s="142"/>
      <c r="Q21" s="142"/>
      <c r="R21" s="142"/>
      <c r="S21" s="879"/>
      <c r="T21" s="450"/>
      <c r="U21" s="450"/>
      <c r="V21" s="449" t="str">
        <f>IF(AND(T21="",U21=""),"",IF(SUM(T21:U21)=0,"",T21/SUM(T21:U21)))</f>
        <v/>
      </c>
      <c r="W21" s="916"/>
      <c r="X21" s="450"/>
      <c r="Y21" s="448"/>
      <c r="Z21" s="879"/>
      <c r="AA21" s="219"/>
      <c r="AI21" s="427"/>
    </row>
    <row r="22" spans="2:45" s="10" customFormat="1" ht="24.95" customHeight="1" thickBot="1">
      <c r="B22" s="210" t="str">
        <f>IF(Berechnung2!$B$26&gt;3,IF(Berechnung2!$B$26=4,"EZ",IF(Berechnung2!$B$26&gt;4,"relevant","?")),"nicht relevant")</f>
        <v>nicht relevant</v>
      </c>
      <c r="C22" s="166">
        <v>2016</v>
      </c>
      <c r="D22" s="167">
        <f t="shared" si="0"/>
        <v>0</v>
      </c>
      <c r="E22" s="142"/>
      <c r="F22" s="142"/>
      <c r="G22" s="142"/>
      <c r="H22" s="142"/>
      <c r="I22" s="142"/>
      <c r="J22" s="142"/>
      <c r="K22" s="142"/>
      <c r="L22" s="142"/>
      <c r="M22" s="473"/>
      <c r="N22" s="142"/>
      <c r="O22" s="142"/>
      <c r="P22" s="142"/>
      <c r="Q22" s="142"/>
      <c r="R22" s="142"/>
      <c r="S22" s="879"/>
      <c r="T22" s="450"/>
      <c r="U22" s="450"/>
      <c r="V22" s="449" t="str">
        <f t="shared" si="1"/>
        <v/>
      </c>
      <c r="W22" s="916"/>
      <c r="X22" s="450"/>
      <c r="Y22" s="448"/>
      <c r="Z22" s="879"/>
      <c r="AA22" s="219"/>
      <c r="AC22" s="1"/>
      <c r="AD22" s="1"/>
      <c r="AE22" s="1"/>
      <c r="AF22" s="1"/>
      <c r="AG22" s="1"/>
      <c r="AH22" s="1"/>
      <c r="AI22" s="1"/>
      <c r="AJ22" s="1"/>
    </row>
    <row r="23" spans="2:45" s="10" customFormat="1" ht="24.95" customHeight="1" thickBot="1">
      <c r="B23" s="211" t="str">
        <f>IF(Berechnung2!$B$26&gt;2,IF(Berechnung2!$B$26=3,"EZ",IF(Berechnung2!$B$26&gt;3,"relevant","?")),"nicht relevant")</f>
        <v>nicht relevant</v>
      </c>
      <c r="C23" s="198">
        <v>2017</v>
      </c>
      <c r="D23" s="167">
        <f t="shared" si="0"/>
        <v>0</v>
      </c>
      <c r="E23" s="164"/>
      <c r="F23" s="165"/>
      <c r="G23" s="165"/>
      <c r="H23" s="165"/>
      <c r="I23" s="165"/>
      <c r="J23" s="165"/>
      <c r="K23" s="165"/>
      <c r="L23" s="165"/>
      <c r="M23" s="165"/>
      <c r="N23" s="165"/>
      <c r="O23" s="165"/>
      <c r="P23" s="165"/>
      <c r="Q23" s="165"/>
      <c r="R23" s="165"/>
      <c r="S23" s="879"/>
      <c r="T23" s="450"/>
      <c r="U23" s="450"/>
      <c r="V23" s="449" t="str">
        <f t="shared" si="1"/>
        <v/>
      </c>
      <c r="W23" s="916"/>
      <c r="X23" s="450"/>
      <c r="Y23" s="448"/>
      <c r="Z23" s="879"/>
      <c r="AA23" s="219"/>
      <c r="AC23" s="1"/>
      <c r="AD23" s="1"/>
      <c r="AE23" s="1"/>
      <c r="AF23" s="1"/>
      <c r="AG23" s="1"/>
      <c r="AH23" s="1"/>
      <c r="AI23" s="1"/>
      <c r="AJ23" s="1"/>
    </row>
    <row r="24" spans="2:45" s="10" customFormat="1" ht="24.95" customHeight="1" thickBot="1">
      <c r="B24" s="211" t="str">
        <f>IF(Berechnung2!$B$26&gt;1,IF(Berechnung2!$B$26=2,"EZ",IF(Berechnung2!$B$26&gt;2,"relevant","?")),"nicht relevant")</f>
        <v>nicht relevant</v>
      </c>
      <c r="C24" s="198" t="s">
        <v>407</v>
      </c>
      <c r="D24" s="466">
        <f t="shared" si="0"/>
        <v>0</v>
      </c>
      <c r="E24" s="164"/>
      <c r="F24" s="165"/>
      <c r="G24" s="165"/>
      <c r="H24" s="165"/>
      <c r="I24" s="165"/>
      <c r="J24" s="165"/>
      <c r="K24" s="165"/>
      <c r="L24" s="165"/>
      <c r="M24" s="165"/>
      <c r="N24" s="165"/>
      <c r="O24" s="165"/>
      <c r="P24" s="165"/>
      <c r="Q24" s="165"/>
      <c r="R24" s="165"/>
      <c r="S24" s="879"/>
      <c r="T24" s="893"/>
      <c r="U24" s="894"/>
      <c r="V24" s="895"/>
      <c r="W24" s="916"/>
      <c r="X24" s="899"/>
      <c r="Y24" s="900"/>
      <c r="Z24" s="879"/>
      <c r="AA24" s="474"/>
      <c r="AC24" s="1"/>
      <c r="AD24" s="1"/>
      <c r="AE24" s="1"/>
      <c r="AF24" s="1"/>
      <c r="AG24" s="1"/>
      <c r="AH24" s="1"/>
      <c r="AI24" s="1"/>
      <c r="AJ24" s="1"/>
    </row>
    <row r="25" spans="2:45" s="10" customFormat="1" ht="24.95" customHeight="1" thickBot="1">
      <c r="B25" s="212" t="str">
        <f>IF(Berechnung2!$B$26&gt;0,IF(Berechnung2!$B$26=1,"EZ",IF(Berechnung2!$B$26&gt;1,"relevant","?")),"nicht relevant")</f>
        <v>nicht relevant</v>
      </c>
      <c r="C25" s="213" t="s">
        <v>408</v>
      </c>
      <c r="D25" s="467">
        <f t="shared" ref="D25" si="2">SUM(E25:R25)</f>
        <v>0</v>
      </c>
      <c r="E25" s="213" t="str">
        <f>IF(AND('Basic Data'!D30="",'Basic Data'!D32=""),"",SUM('Basic Data'!D30,'Basic Data'!D32))</f>
        <v/>
      </c>
      <c r="F25" s="213" t="str">
        <f>IF(AND('Basic Data'!E30="",'Basic Data'!E32=""),"",SUM('Basic Data'!E30,'Basic Data'!E32))</f>
        <v/>
      </c>
      <c r="G25" s="213" t="str">
        <f>IF(AND('Basic Data'!F30="",'Basic Data'!F32=""),"",SUM('Basic Data'!F30,'Basic Data'!F32))</f>
        <v/>
      </c>
      <c r="H25" s="213" t="str">
        <f>IF(AND('Basic Data'!G30="",'Basic Data'!G32=""),"",SUM('Basic Data'!G30,'Basic Data'!G32))</f>
        <v/>
      </c>
      <c r="I25" s="213" t="str">
        <f>IF(AND('Basic Data'!H30="",'Basic Data'!H32=""),"",SUM('Basic Data'!H30,'Basic Data'!H32))</f>
        <v/>
      </c>
      <c r="J25" s="213" t="str">
        <f>IF(AND('Basic Data'!I30="",'Basic Data'!I32=""),"",SUM('Basic Data'!I30,'Basic Data'!I32))</f>
        <v/>
      </c>
      <c r="K25" s="213" t="str">
        <f>IF(AND('Basic Data'!J30="",'Basic Data'!J32=""),"",SUM('Basic Data'!J30,'Basic Data'!J32))</f>
        <v/>
      </c>
      <c r="L25" s="213" t="str">
        <f>IF(AND('Basic Data'!K30="",'Basic Data'!K32=""),"",SUM('Basic Data'!K30,'Basic Data'!K32))</f>
        <v/>
      </c>
      <c r="M25" s="213" t="str">
        <f>IF(AND('Basic Data'!L30="",'Basic Data'!L32=""),"",SUM('Basic Data'!L30,'Basic Data'!L32))</f>
        <v/>
      </c>
      <c r="N25" s="213" t="str">
        <f>IF(AND('Basic Data'!M30="",'Basic Data'!M32=""),"",SUM('Basic Data'!M30,'Basic Data'!M32))</f>
        <v/>
      </c>
      <c r="O25" s="213" t="str">
        <f>IF(AND('Basic Data'!N30="",'Basic Data'!N32=""),"",SUM('Basic Data'!N30,'Basic Data'!N32))</f>
        <v/>
      </c>
      <c r="P25" s="213" t="str">
        <f>IF(AND('Basic Data'!O30="",'Basic Data'!O32=""),"",SUM('Basic Data'!O30,'Basic Data'!O32))</f>
        <v/>
      </c>
      <c r="Q25" s="213" t="str">
        <f>IF(AND('Basic Data'!P30="",'Basic Data'!P32=""),"",SUM('Basic Data'!P30,'Basic Data'!P32))</f>
        <v/>
      </c>
      <c r="R25" s="213" t="str">
        <f>IF(AND('Basic Data'!Q30="",'Basic Data'!Q32=""),"",SUM('Basic Data'!Q30,'Basic Data'!Q32))</f>
        <v/>
      </c>
      <c r="S25" s="462"/>
      <c r="T25" s="896"/>
      <c r="U25" s="897"/>
      <c r="V25" s="898"/>
      <c r="W25" s="463"/>
      <c r="X25" s="901"/>
      <c r="Y25" s="902"/>
      <c r="Z25" s="462"/>
      <c r="AA25" s="475"/>
      <c r="AC25" s="1"/>
      <c r="AD25" s="1"/>
      <c r="AE25" s="1"/>
      <c r="AF25" s="1"/>
      <c r="AG25" s="1"/>
      <c r="AH25" s="1"/>
      <c r="AI25" s="1"/>
      <c r="AJ25" s="1"/>
    </row>
    <row r="26" spans="2:45" ht="3.75" customHeight="1" thickTop="1">
      <c r="S26" s="202"/>
      <c r="T26" s="201"/>
      <c r="U26" s="201"/>
      <c r="V26" s="201"/>
      <c r="W26" s="200"/>
      <c r="X26" s="201"/>
      <c r="Y26" s="201"/>
      <c r="Z26" s="199"/>
      <c r="AJ26" s="115"/>
    </row>
    <row r="27" spans="2:45" ht="3.75" customHeight="1" thickBot="1">
      <c r="S27" s="202"/>
      <c r="T27" s="201"/>
      <c r="U27" s="201"/>
      <c r="V27" s="201"/>
      <c r="W27" s="200"/>
      <c r="X27" s="201"/>
      <c r="Y27" s="201"/>
      <c r="Z27" s="199"/>
      <c r="AJ27" s="115"/>
    </row>
    <row r="28" spans="2:45" ht="24.95" customHeight="1" thickBot="1">
      <c r="B28" s="889"/>
      <c r="C28" s="889"/>
      <c r="D28" s="33"/>
      <c r="F28" s="336"/>
      <c r="G28" s="336"/>
      <c r="H28" s="336"/>
      <c r="I28" s="336"/>
      <c r="J28" s="336"/>
      <c r="K28" s="336"/>
      <c r="L28" s="336"/>
      <c r="M28" s="336"/>
      <c r="N28" s="336"/>
      <c r="O28" s="336" t="s">
        <v>418</v>
      </c>
      <c r="Q28" s="336"/>
      <c r="R28" s="336"/>
      <c r="S28" s="336"/>
      <c r="T28" s="336"/>
      <c r="U28" s="417"/>
      <c r="V28" s="372" t="str">
        <f>IF(B23="EZ","-----",IF(B23= "nicht relevant","-----",IF(COUNTBLANK(V21:V23)=3,"",SUMIF(B21:B23,"relevant",V21:V23)/COUNTIF(B21:B23,"relevant"))))</f>
        <v>-----</v>
      </c>
      <c r="W28" s="200"/>
      <c r="X28" s="33"/>
      <c r="Y28" s="33"/>
      <c r="Z28" s="199"/>
      <c r="AI28" s="115"/>
      <c r="AR28" s="12"/>
      <c r="AS28" s="1"/>
    </row>
    <row r="29" spans="2:45" ht="11.25" customHeight="1">
      <c r="AJ29" s="115"/>
    </row>
    <row r="30" spans="2:45" ht="20.25" hidden="1" customHeight="1">
      <c r="B30" s="7" t="s">
        <v>91</v>
      </c>
      <c r="T30" s="116"/>
      <c r="U30" s="116"/>
      <c r="V30" s="119" t="str">
        <f>IF(V23="EZ","---",IF(B23= "nicht relevant","---",IF(COUNTBLANK(V21:V23)=3,"",SUMIF(B21:B23,"relevant",V21:V23)/COUNTIF(B21:B23,"relevant"))))</f>
        <v>---</v>
      </c>
      <c r="Z30" s="6"/>
      <c r="AJ30" s="115"/>
    </row>
    <row r="31" spans="2:45" ht="83.25" customHeight="1">
      <c r="B31" s="890" t="s">
        <v>439</v>
      </c>
      <c r="C31" s="890"/>
      <c r="D31" s="890"/>
      <c r="E31" s="890"/>
      <c r="F31" s="890"/>
      <c r="G31" s="890"/>
      <c r="H31" s="890"/>
      <c r="I31" s="890"/>
      <c r="J31" s="890"/>
      <c r="K31" s="890"/>
      <c r="L31" s="890"/>
      <c r="M31" s="890"/>
      <c r="N31" s="890"/>
      <c r="O31" s="890"/>
      <c r="P31" s="890"/>
      <c r="Q31" s="890"/>
      <c r="R31" s="890"/>
      <c r="S31" s="890"/>
      <c r="T31" s="890"/>
      <c r="U31" s="890"/>
      <c r="V31" s="890"/>
      <c r="W31" s="890"/>
      <c r="X31" s="890"/>
      <c r="Y31" s="890"/>
      <c r="Z31" s="890"/>
      <c r="AA31" s="890"/>
      <c r="AB31" s="890"/>
      <c r="AC31" s="188"/>
      <c r="AD31"/>
      <c r="AE31"/>
    </row>
    <row r="32" spans="2:45" ht="191.25" customHeight="1">
      <c r="B32" s="649" t="s">
        <v>434</v>
      </c>
      <c r="C32" s="649"/>
      <c r="D32" s="649"/>
      <c r="E32" s="649"/>
      <c r="F32" s="649"/>
      <c r="G32" s="649"/>
      <c r="H32" s="649"/>
      <c r="I32" s="649"/>
      <c r="J32" s="649"/>
      <c r="K32" s="649"/>
      <c r="L32" s="649"/>
      <c r="M32" s="649"/>
      <c r="N32" s="649"/>
      <c r="O32" s="649"/>
      <c r="P32" s="649"/>
      <c r="Q32" s="649"/>
      <c r="R32" s="649"/>
      <c r="S32" s="649"/>
      <c r="T32" s="649"/>
      <c r="U32" s="649"/>
      <c r="V32" s="649"/>
      <c r="W32" s="649"/>
      <c r="X32" s="649"/>
      <c r="Y32" s="649"/>
      <c r="Z32" s="649"/>
      <c r="AA32" s="649"/>
      <c r="AB32" s="6"/>
      <c r="AC32" s="118"/>
      <c r="AD32" s="118"/>
      <c r="AE32" s="118"/>
      <c r="AF32" s="132"/>
      <c r="AG32" s="132"/>
      <c r="AH32" s="132"/>
      <c r="AI32" s="132"/>
      <c r="AJ32" s="131"/>
      <c r="AK32" s="2"/>
      <c r="AL32" s="2"/>
      <c r="AM32" s="2"/>
      <c r="AN32" s="2"/>
      <c r="AO32" s="2"/>
      <c r="AP32" s="2"/>
      <c r="AQ32" s="2"/>
      <c r="AR32" s="2"/>
      <c r="AS32" s="3"/>
    </row>
    <row r="33" spans="2:45" ht="3" customHeight="1">
      <c r="B33" s="117"/>
      <c r="C33" s="117"/>
      <c r="D33" s="117"/>
      <c r="E33" s="117"/>
      <c r="F33" s="117"/>
      <c r="G33" s="117"/>
      <c r="H33" s="117"/>
      <c r="I33" s="117"/>
      <c r="J33" s="117"/>
      <c r="K33" s="117"/>
      <c r="L33" s="117"/>
      <c r="M33" s="117"/>
      <c r="N33" s="117"/>
      <c r="O33" s="117"/>
      <c r="P33" s="117"/>
      <c r="Q33" s="117"/>
      <c r="R33" s="117"/>
      <c r="S33" s="117"/>
      <c r="T33" s="117"/>
      <c r="U33" s="117"/>
      <c r="V33" s="117"/>
      <c r="W33" s="117"/>
      <c r="X33" s="117"/>
      <c r="Y33" s="117"/>
      <c r="Z33" s="117"/>
      <c r="AA33" s="117"/>
      <c r="AB33" s="117"/>
      <c r="AC33" s="118"/>
      <c r="AD33" s="118"/>
      <c r="AE33" s="118"/>
      <c r="AF33" s="132"/>
      <c r="AG33" s="132"/>
      <c r="AH33" s="132"/>
      <c r="AI33" s="132"/>
      <c r="AJ33" s="131"/>
      <c r="AK33" s="37"/>
      <c r="AL33" s="37"/>
      <c r="AM33" s="37"/>
      <c r="AN33" s="37"/>
      <c r="AO33" s="37"/>
      <c r="AP33" s="37"/>
      <c r="AQ33" s="37"/>
      <c r="AR33" s="37"/>
      <c r="AS33" s="37"/>
    </row>
    <row r="34" spans="2:45" s="2" customFormat="1" ht="15.75" customHeight="1">
      <c r="B34" s="381" t="s">
        <v>233</v>
      </c>
      <c r="C34" s="382"/>
      <c r="AC34" s="141"/>
      <c r="AD34"/>
      <c r="AE34"/>
      <c r="AF34"/>
      <c r="AG34"/>
      <c r="AH34"/>
      <c r="AI34"/>
      <c r="AJ34"/>
    </row>
    <row r="35" spans="2:45" s="2" customFormat="1" ht="4.5" customHeight="1">
      <c r="B35" s="7"/>
      <c r="AC35" s="141"/>
      <c r="AD35" s="137"/>
      <c r="AE35" s="137"/>
      <c r="AF35" s="137"/>
      <c r="AG35" s="137"/>
      <c r="AH35" s="137"/>
      <c r="AI35" s="137"/>
      <c r="AJ35" s="137"/>
    </row>
    <row r="36" spans="2:45" ht="14.25" customHeight="1">
      <c r="B36" s="68" t="s">
        <v>250</v>
      </c>
      <c r="C36" s="885" t="s">
        <v>116</v>
      </c>
      <c r="D36" s="886"/>
      <c r="E36" s="885" t="s">
        <v>59</v>
      </c>
      <c r="F36" s="909"/>
      <c r="G36" s="909"/>
      <c r="H36" s="909"/>
      <c r="I36" s="909"/>
      <c r="J36" s="909"/>
      <c r="K36" s="909"/>
      <c r="L36" s="909"/>
      <c r="M36" s="909"/>
      <c r="N36" s="909"/>
      <c r="O36" s="909"/>
      <c r="P36" s="909"/>
      <c r="Q36" s="909"/>
      <c r="R36" s="886"/>
      <c r="S36" s="891" t="s">
        <v>117</v>
      </c>
      <c r="T36" s="892"/>
      <c r="U36" s="892"/>
      <c r="V36" s="892"/>
      <c r="W36" s="892"/>
      <c r="X36" s="892"/>
      <c r="Y36" s="892"/>
      <c r="Z36" s="892"/>
      <c r="AA36" s="892"/>
      <c r="AB36" s="218"/>
      <c r="AC36" s="141"/>
      <c r="AD36" s="137"/>
      <c r="AE36" s="137"/>
      <c r="AF36" s="137"/>
      <c r="AS36" s="1"/>
    </row>
    <row r="37" spans="2:45" s="35" customFormat="1" ht="18" customHeight="1">
      <c r="B37" s="189" t="s">
        <v>100</v>
      </c>
      <c r="C37" s="854" t="s">
        <v>235</v>
      </c>
      <c r="D37" s="855"/>
      <c r="E37" s="888"/>
      <c r="F37" s="888"/>
      <c r="G37" s="888"/>
      <c r="H37" s="888"/>
      <c r="I37" s="888"/>
      <c r="J37" s="888"/>
      <c r="K37" s="888"/>
      <c r="L37" s="888"/>
      <c r="M37" s="888"/>
      <c r="N37" s="888"/>
      <c r="O37" s="888"/>
      <c r="P37" s="888"/>
      <c r="Q37" s="888"/>
      <c r="R37" s="888"/>
      <c r="S37" s="906" t="s">
        <v>131</v>
      </c>
      <c r="T37" s="907"/>
      <c r="U37" s="907"/>
      <c r="V37" s="907"/>
      <c r="W37" s="907"/>
      <c r="X37" s="907"/>
      <c r="Y37" s="907"/>
      <c r="Z37" s="907"/>
      <c r="AA37" s="908"/>
      <c r="AB37" s="217"/>
      <c r="AC37" s="141"/>
      <c r="AD37" s="141"/>
      <c r="AE37" s="141"/>
      <c r="AF37" s="141"/>
    </row>
    <row r="38" spans="2:45" s="35" customFormat="1" ht="18" customHeight="1">
      <c r="B38" s="189" t="s">
        <v>100</v>
      </c>
      <c r="C38" s="854" t="s">
        <v>118</v>
      </c>
      <c r="D38" s="855"/>
      <c r="E38" s="887"/>
      <c r="F38" s="887"/>
      <c r="G38" s="887"/>
      <c r="H38" s="887"/>
      <c r="I38" s="887"/>
      <c r="J38" s="887"/>
      <c r="K38" s="887"/>
      <c r="L38" s="887"/>
      <c r="M38" s="887"/>
      <c r="N38" s="887"/>
      <c r="O38" s="887"/>
      <c r="P38" s="887"/>
      <c r="Q38" s="887"/>
      <c r="R38" s="887"/>
      <c r="S38" s="910" t="s">
        <v>260</v>
      </c>
      <c r="T38" s="910"/>
      <c r="U38" s="910"/>
      <c r="V38" s="910"/>
      <c r="W38" s="910"/>
      <c r="X38" s="910"/>
      <c r="Y38" s="910"/>
      <c r="Z38" s="910"/>
      <c r="AA38" s="910"/>
      <c r="AB38" s="217"/>
      <c r="AC38" s="141"/>
      <c r="AD38" s="141"/>
      <c r="AE38" s="141"/>
      <c r="AF38" s="141"/>
    </row>
    <row r="39" spans="2:45" s="35" customFormat="1" ht="30" customHeight="1">
      <c r="B39" s="189" t="s">
        <v>149</v>
      </c>
      <c r="C39" s="949" t="s">
        <v>251</v>
      </c>
      <c r="D39" s="950"/>
      <c r="E39" s="951" t="s">
        <v>321</v>
      </c>
      <c r="F39" s="951"/>
      <c r="G39" s="951"/>
      <c r="H39" s="951"/>
      <c r="I39" s="951"/>
      <c r="J39" s="951"/>
      <c r="K39" s="951"/>
      <c r="L39" s="951"/>
      <c r="M39" s="951"/>
      <c r="N39" s="951"/>
      <c r="O39" s="951"/>
      <c r="P39" s="951"/>
      <c r="Q39" s="951"/>
      <c r="R39" s="951"/>
      <c r="S39" s="906" t="s">
        <v>261</v>
      </c>
      <c r="T39" s="907"/>
      <c r="U39" s="907"/>
      <c r="V39" s="907"/>
      <c r="W39" s="907"/>
      <c r="X39" s="907"/>
      <c r="Y39" s="907"/>
      <c r="Z39" s="907"/>
      <c r="AA39" s="908"/>
      <c r="AB39" s="216"/>
      <c r="AC39" s="141"/>
      <c r="AD39" s="141"/>
      <c r="AE39" s="141"/>
      <c r="AF39" s="141"/>
    </row>
    <row r="40" spans="2:45" s="35" customFormat="1" ht="31.5" customHeight="1">
      <c r="B40" s="204" t="s">
        <v>343</v>
      </c>
      <c r="C40" s="854" t="s">
        <v>256</v>
      </c>
      <c r="D40" s="855"/>
      <c r="E40" s="856" t="s">
        <v>86</v>
      </c>
      <c r="F40" s="857"/>
      <c r="G40" s="857"/>
      <c r="H40" s="857"/>
      <c r="I40" s="857"/>
      <c r="J40" s="857"/>
      <c r="K40" s="857"/>
      <c r="L40" s="857"/>
      <c r="M40" s="857"/>
      <c r="N40" s="857"/>
      <c r="O40" s="857"/>
      <c r="P40" s="857"/>
      <c r="Q40" s="857"/>
      <c r="R40" s="858"/>
      <c r="S40" s="917" t="s">
        <v>435</v>
      </c>
      <c r="T40" s="920"/>
      <c r="U40" s="920"/>
      <c r="V40" s="920"/>
      <c r="W40" s="920"/>
      <c r="X40" s="920"/>
      <c r="Y40" s="920"/>
      <c r="Z40" s="920"/>
      <c r="AA40" s="921"/>
      <c r="AB40" s="215"/>
      <c r="AC40" s="141"/>
      <c r="AD40" s="141"/>
      <c r="AE40" s="141"/>
      <c r="AF40" s="141"/>
    </row>
    <row r="41" spans="2:45" s="35" customFormat="1" ht="30" customHeight="1">
      <c r="B41" s="204" t="s">
        <v>344</v>
      </c>
      <c r="C41" s="854" t="s">
        <v>256</v>
      </c>
      <c r="D41" s="855"/>
      <c r="E41" s="856" t="s">
        <v>86</v>
      </c>
      <c r="F41" s="857"/>
      <c r="G41" s="857"/>
      <c r="H41" s="857"/>
      <c r="I41" s="857"/>
      <c r="J41" s="857"/>
      <c r="K41" s="857"/>
      <c r="L41" s="857"/>
      <c r="M41" s="857"/>
      <c r="N41" s="857"/>
      <c r="O41" s="857"/>
      <c r="P41" s="857"/>
      <c r="Q41" s="857"/>
      <c r="R41" s="858"/>
      <c r="S41" s="917" t="s">
        <v>436</v>
      </c>
      <c r="T41" s="920"/>
      <c r="U41" s="920"/>
      <c r="V41" s="920"/>
      <c r="W41" s="920"/>
      <c r="X41" s="920"/>
      <c r="Y41" s="920"/>
      <c r="Z41" s="920"/>
      <c r="AA41" s="921"/>
      <c r="AB41" s="214"/>
      <c r="AC41" s="130"/>
      <c r="AD41" s="141"/>
      <c r="AE41" s="141"/>
      <c r="AF41" s="141"/>
    </row>
    <row r="42" spans="2:45" s="35" customFormat="1" ht="30" customHeight="1">
      <c r="B42" s="204" t="s">
        <v>345</v>
      </c>
      <c r="C42" s="854" t="s">
        <v>348</v>
      </c>
      <c r="D42" s="855"/>
      <c r="E42" s="856" t="s">
        <v>86</v>
      </c>
      <c r="F42" s="857"/>
      <c r="G42" s="857"/>
      <c r="H42" s="857"/>
      <c r="I42" s="857"/>
      <c r="J42" s="857"/>
      <c r="K42" s="857"/>
      <c r="L42" s="857"/>
      <c r="M42" s="857"/>
      <c r="N42" s="857"/>
      <c r="O42" s="857"/>
      <c r="P42" s="857"/>
      <c r="Q42" s="857"/>
      <c r="R42" s="858"/>
      <c r="S42" s="917" t="s">
        <v>437</v>
      </c>
      <c r="T42" s="918"/>
      <c r="U42" s="918"/>
      <c r="V42" s="918"/>
      <c r="W42" s="918"/>
      <c r="X42" s="918"/>
      <c r="Y42" s="918"/>
      <c r="Z42" s="918"/>
      <c r="AA42" s="919"/>
      <c r="AB42" s="214"/>
      <c r="AC42" s="129"/>
      <c r="AD42" s="141"/>
      <c r="AE42" s="141"/>
      <c r="AF42" s="141"/>
    </row>
    <row r="43" spans="2:45" s="35" customFormat="1" ht="24" customHeight="1">
      <c r="B43" s="204" t="s">
        <v>411</v>
      </c>
      <c r="C43" s="854" t="s">
        <v>348</v>
      </c>
      <c r="D43" s="855"/>
      <c r="E43" s="856" t="s">
        <v>86</v>
      </c>
      <c r="F43" s="857"/>
      <c r="G43" s="857"/>
      <c r="H43" s="857"/>
      <c r="I43" s="857"/>
      <c r="J43" s="857"/>
      <c r="K43" s="857"/>
      <c r="L43" s="857"/>
      <c r="M43" s="857"/>
      <c r="N43" s="857"/>
      <c r="O43" s="857"/>
      <c r="P43" s="857"/>
      <c r="Q43" s="857"/>
      <c r="R43" s="858"/>
      <c r="S43" s="917" t="s">
        <v>438</v>
      </c>
      <c r="T43" s="918"/>
      <c r="U43" s="918"/>
      <c r="V43" s="918"/>
      <c r="W43" s="918"/>
      <c r="X43" s="918"/>
      <c r="Y43" s="918"/>
      <c r="Z43" s="918"/>
      <c r="AA43" s="919"/>
      <c r="AB43" s="214"/>
      <c r="AC43" s="141"/>
      <c r="AD43" s="141"/>
      <c r="AE43" s="141"/>
      <c r="AF43" s="141"/>
    </row>
    <row r="44" spans="2:45" s="35" customFormat="1" ht="18" customHeight="1">
      <c r="B44" s="204" t="s">
        <v>413</v>
      </c>
      <c r="C44" s="854" t="s">
        <v>415</v>
      </c>
      <c r="D44" s="855"/>
      <c r="E44" s="953" t="s">
        <v>11</v>
      </c>
      <c r="F44" s="953"/>
      <c r="G44" s="953"/>
      <c r="H44" s="953"/>
      <c r="I44" s="953"/>
      <c r="J44" s="953"/>
      <c r="K44" s="953"/>
      <c r="L44" s="953"/>
      <c r="M44" s="953"/>
      <c r="N44" s="953"/>
      <c r="O44" s="953"/>
      <c r="P44" s="953"/>
      <c r="Q44" s="953"/>
      <c r="R44" s="954"/>
      <c r="S44" s="917" t="s">
        <v>419</v>
      </c>
      <c r="T44" s="918"/>
      <c r="U44" s="918"/>
      <c r="V44" s="918"/>
      <c r="W44" s="918"/>
      <c r="X44" s="918"/>
      <c r="Y44" s="918"/>
      <c r="Z44" s="918"/>
      <c r="AA44" s="919"/>
      <c r="AB44" s="217"/>
      <c r="AC44" s="130"/>
      <c r="AD44" s="130"/>
      <c r="AE44" s="130"/>
      <c r="AF44" s="130"/>
    </row>
    <row r="45" spans="2:45" s="35" customFormat="1" ht="18" customHeight="1">
      <c r="B45" s="204" t="s">
        <v>146</v>
      </c>
      <c r="C45" s="960" t="s">
        <v>262</v>
      </c>
      <c r="D45" s="960"/>
      <c r="E45" s="955" t="s">
        <v>76</v>
      </c>
      <c r="F45" s="955"/>
      <c r="G45" s="955"/>
      <c r="H45" s="955"/>
      <c r="I45" s="955"/>
      <c r="J45" s="955"/>
      <c r="K45" s="955"/>
      <c r="L45" s="955"/>
      <c r="M45" s="955"/>
      <c r="N45" s="955"/>
      <c r="O45" s="955"/>
      <c r="P45" s="955"/>
      <c r="Q45" s="955"/>
      <c r="R45" s="956"/>
      <c r="S45" s="917" t="s">
        <v>236</v>
      </c>
      <c r="T45" s="918"/>
      <c r="U45" s="918"/>
      <c r="V45" s="918"/>
      <c r="W45" s="918"/>
      <c r="X45" s="918"/>
      <c r="Y45" s="918"/>
      <c r="Z45" s="918"/>
      <c r="AA45" s="919"/>
      <c r="AB45" s="217"/>
      <c r="AC45" s="130"/>
      <c r="AD45" s="129"/>
      <c r="AE45" s="129"/>
      <c r="AF45" s="129"/>
    </row>
    <row r="46" spans="2:45" s="35" customFormat="1" ht="18" customHeight="1">
      <c r="B46" s="204" t="s">
        <v>414</v>
      </c>
      <c r="C46" s="960" t="s">
        <v>416</v>
      </c>
      <c r="D46" s="960"/>
      <c r="E46" s="955" t="s">
        <v>76</v>
      </c>
      <c r="F46" s="955"/>
      <c r="G46" s="955"/>
      <c r="H46" s="955"/>
      <c r="I46" s="955"/>
      <c r="J46" s="955"/>
      <c r="K46" s="955"/>
      <c r="L46" s="955"/>
      <c r="M46" s="955"/>
      <c r="N46" s="955"/>
      <c r="O46" s="955"/>
      <c r="P46" s="955"/>
      <c r="Q46" s="955"/>
      <c r="R46" s="956"/>
      <c r="S46" s="917" t="s">
        <v>257</v>
      </c>
      <c r="T46" s="918"/>
      <c r="U46" s="918"/>
      <c r="V46" s="918"/>
      <c r="W46" s="918"/>
      <c r="X46" s="918"/>
      <c r="Y46" s="918"/>
      <c r="Z46" s="918"/>
      <c r="AA46" s="919"/>
      <c r="AB46" s="217"/>
      <c r="AC46" s="130"/>
      <c r="AD46" s="141"/>
      <c r="AE46" s="141"/>
      <c r="AF46" s="141"/>
    </row>
    <row r="47" spans="2:45" s="35" customFormat="1" ht="18" customHeight="1">
      <c r="B47" s="204" t="s">
        <v>413</v>
      </c>
      <c r="C47" s="960" t="s">
        <v>417</v>
      </c>
      <c r="D47" s="960"/>
      <c r="E47" s="955" t="s">
        <v>76</v>
      </c>
      <c r="F47" s="955"/>
      <c r="G47" s="955"/>
      <c r="H47" s="955"/>
      <c r="I47" s="955"/>
      <c r="J47" s="955"/>
      <c r="K47" s="955"/>
      <c r="L47" s="955"/>
      <c r="M47" s="955"/>
      <c r="N47" s="955"/>
      <c r="O47" s="955"/>
      <c r="P47" s="955"/>
      <c r="Q47" s="955"/>
      <c r="R47" s="956"/>
      <c r="S47" s="917" t="s">
        <v>420</v>
      </c>
      <c r="T47" s="918"/>
      <c r="U47" s="918"/>
      <c r="V47" s="918"/>
      <c r="W47" s="918"/>
      <c r="X47" s="918"/>
      <c r="Y47" s="918"/>
      <c r="Z47" s="918"/>
      <c r="AA47" s="919"/>
      <c r="AB47" s="217"/>
      <c r="AC47" s="1"/>
      <c r="AD47" s="130"/>
      <c r="AE47" s="130"/>
      <c r="AF47" s="130"/>
    </row>
    <row r="48" spans="2:45" s="35" customFormat="1" ht="24" customHeight="1">
      <c r="B48" s="204" t="s">
        <v>412</v>
      </c>
      <c r="C48" s="959" t="s">
        <v>249</v>
      </c>
      <c r="D48" s="960"/>
      <c r="E48" s="957"/>
      <c r="F48" s="957"/>
      <c r="G48" s="957"/>
      <c r="H48" s="957"/>
      <c r="I48" s="957"/>
      <c r="J48" s="957"/>
      <c r="K48" s="957"/>
      <c r="L48" s="957"/>
      <c r="M48" s="957"/>
      <c r="N48" s="957"/>
      <c r="O48" s="957"/>
      <c r="P48" s="957"/>
      <c r="Q48" s="957"/>
      <c r="R48" s="958"/>
      <c r="S48" s="917" t="s">
        <v>267</v>
      </c>
      <c r="T48" s="918"/>
      <c r="U48" s="918"/>
      <c r="V48" s="918"/>
      <c r="W48" s="918"/>
      <c r="X48" s="918"/>
      <c r="Y48" s="918"/>
      <c r="Z48" s="918"/>
      <c r="AA48" s="919"/>
      <c r="AB48" s="214"/>
      <c r="AC48"/>
      <c r="AD48" s="130"/>
      <c r="AE48" s="130"/>
      <c r="AF48" s="130"/>
    </row>
    <row r="49" spans="2:39" s="35" customFormat="1" ht="17.100000000000001" customHeight="1">
      <c r="B49" s="135"/>
      <c r="C49" s="139"/>
      <c r="D49" s="139"/>
      <c r="E49" s="139"/>
      <c r="F49" s="139"/>
      <c r="G49" s="139"/>
      <c r="H49" s="139"/>
      <c r="I49" s="139"/>
      <c r="J49" s="139"/>
      <c r="K49" s="139"/>
      <c r="L49" s="139"/>
      <c r="M49" s="139"/>
      <c r="N49" s="139"/>
      <c r="O49" s="139"/>
      <c r="P49" s="139"/>
      <c r="Q49" s="139"/>
      <c r="R49" s="139"/>
      <c r="S49" s="139"/>
      <c r="T49" s="138"/>
      <c r="U49" s="138"/>
      <c r="V49" s="138"/>
      <c r="W49" s="138"/>
      <c r="X49" s="138"/>
      <c r="Y49" s="138"/>
      <c r="Z49"/>
      <c r="AA49"/>
      <c r="AB49"/>
      <c r="AC49"/>
      <c r="AD49" s="141"/>
      <c r="AE49" s="141"/>
      <c r="AF49" s="141"/>
      <c r="AG49" s="141"/>
    </row>
    <row r="50" spans="2:39" ht="15">
      <c r="B50" s="134"/>
      <c r="C50" s="140"/>
      <c r="D50" s="140"/>
      <c r="E50" s="140"/>
      <c r="F50" s="140"/>
      <c r="G50" s="140"/>
      <c r="H50" s="140"/>
      <c r="I50" s="140"/>
      <c r="J50" s="140"/>
      <c r="K50" s="140"/>
      <c r="L50" s="140"/>
      <c r="M50" s="140"/>
      <c r="N50" s="140"/>
      <c r="O50" s="140"/>
      <c r="P50" s="140"/>
      <c r="Q50" s="140"/>
      <c r="R50" s="140"/>
      <c r="S50" s="140"/>
      <c r="T50" s="192"/>
      <c r="U50" s="138"/>
      <c r="V50" s="138"/>
      <c r="W50" s="138"/>
      <c r="X50" s="138"/>
      <c r="Y50" s="138"/>
      <c r="Z50" s="11"/>
      <c r="AA50" s="11"/>
      <c r="AB50" s="11"/>
      <c r="AC50"/>
    </row>
    <row r="51" spans="2:39" ht="15">
      <c r="B51" s="139"/>
      <c r="C51" s="139"/>
      <c r="D51" s="139"/>
      <c r="E51" s="139"/>
      <c r="F51" s="139"/>
      <c r="G51" s="139"/>
      <c r="H51" s="139"/>
      <c r="I51" s="139"/>
      <c r="J51" s="139"/>
      <c r="K51" s="139"/>
      <c r="L51" s="139"/>
      <c r="M51" s="139"/>
      <c r="N51" s="139"/>
      <c r="O51" s="139"/>
      <c r="P51" s="139"/>
      <c r="Q51" s="139"/>
      <c r="R51" s="139"/>
      <c r="S51" s="139"/>
      <c r="T51" s="138"/>
      <c r="U51" s="138"/>
      <c r="V51" s="138"/>
      <c r="W51" s="138"/>
      <c r="X51" s="138"/>
      <c r="Y51" s="138"/>
      <c r="Z51"/>
      <c r="AA51"/>
      <c r="AB51"/>
      <c r="AC51"/>
      <c r="AD51"/>
      <c r="AE51"/>
    </row>
    <row r="52" spans="2:39" ht="15">
      <c r="B52" s="135"/>
      <c r="C52" s="136"/>
      <c r="D52" s="136"/>
      <c r="E52" s="136"/>
      <c r="F52" s="136"/>
      <c r="G52" s="136"/>
      <c r="H52" s="136"/>
      <c r="I52" s="136"/>
      <c r="J52" s="136"/>
      <c r="K52" s="136"/>
      <c r="L52" s="136"/>
      <c r="M52" s="136"/>
      <c r="N52" s="136"/>
      <c r="O52" s="136"/>
      <c r="P52" s="136"/>
      <c r="Q52" s="136"/>
      <c r="R52" s="136"/>
      <c r="S52" s="136"/>
      <c r="T52" s="136"/>
      <c r="U52" s="136"/>
      <c r="V52" s="136"/>
      <c r="W52" s="136"/>
      <c r="X52" s="136"/>
      <c r="Y52" s="136"/>
      <c r="Z52"/>
      <c r="AA52"/>
      <c r="AB52"/>
      <c r="AC52"/>
      <c r="AD52" s="11"/>
      <c r="AE52" s="11"/>
    </row>
    <row r="53" spans="2:39" ht="15">
      <c r="B53" s="952"/>
      <c r="C53" s="952"/>
      <c r="D53" s="952"/>
      <c r="E53" s="952"/>
      <c r="F53" s="952"/>
      <c r="G53" s="952"/>
      <c r="H53" s="952"/>
      <c r="I53" s="952"/>
      <c r="J53" s="952"/>
      <c r="K53" s="952"/>
      <c r="L53" s="952"/>
      <c r="M53" s="952"/>
      <c r="N53" s="952"/>
      <c r="O53" s="952"/>
      <c r="P53" s="952"/>
      <c r="Q53" s="952"/>
      <c r="R53" s="952"/>
      <c r="S53" s="952"/>
      <c r="T53" s="952"/>
      <c r="U53" s="952"/>
      <c r="V53" s="952"/>
      <c r="W53" s="952"/>
      <c r="X53" s="952"/>
      <c r="Y53" s="952"/>
      <c r="Z53"/>
      <c r="AA53"/>
      <c r="AB53"/>
      <c r="AD53"/>
      <c r="AE53"/>
    </row>
    <row r="54" spans="2:39" ht="15">
      <c r="B54" s="135"/>
      <c r="C54" s="133"/>
      <c r="D54" s="133"/>
      <c r="E54" s="133"/>
      <c r="F54" s="133"/>
      <c r="G54" s="133"/>
      <c r="H54" s="133"/>
      <c r="I54" s="133"/>
      <c r="J54" s="133"/>
      <c r="K54" s="133"/>
      <c r="L54" s="133"/>
      <c r="M54" s="133"/>
      <c r="N54" s="133"/>
      <c r="O54" s="133"/>
      <c r="P54" s="133"/>
      <c r="Q54" s="133"/>
      <c r="R54" s="133"/>
      <c r="S54" s="133"/>
      <c r="T54" s="133"/>
      <c r="U54" s="133"/>
      <c r="V54" s="133"/>
      <c r="W54" s="133"/>
      <c r="X54" s="133"/>
      <c r="Y54" s="133"/>
      <c r="Z54"/>
      <c r="AA54"/>
      <c r="AB54"/>
      <c r="AD54"/>
      <c r="AE54"/>
    </row>
    <row r="55" spans="2:39" ht="15">
      <c r="B55" s="134"/>
      <c r="C55" s="133"/>
      <c r="D55" s="133"/>
      <c r="E55" s="133"/>
      <c r="F55" s="133"/>
      <c r="G55" s="133"/>
      <c r="H55" s="133"/>
      <c r="I55" s="133"/>
      <c r="J55" s="133"/>
      <c r="K55" s="133"/>
      <c r="L55" s="133"/>
      <c r="M55" s="133"/>
      <c r="N55" s="133"/>
      <c r="O55" s="133"/>
      <c r="P55" s="133"/>
      <c r="Q55" s="133"/>
      <c r="R55" s="133"/>
      <c r="S55" s="133"/>
      <c r="T55" s="133"/>
      <c r="U55" s="133"/>
      <c r="V55" s="133"/>
      <c r="W55" s="133"/>
      <c r="X55" s="133"/>
      <c r="Y55" s="133"/>
      <c r="Z55"/>
      <c r="AA55"/>
      <c r="AB55"/>
      <c r="AD55"/>
      <c r="AE55"/>
    </row>
    <row r="56" spans="2:39" ht="15">
      <c r="AC56" s="50"/>
      <c r="AD56"/>
      <c r="AE56"/>
    </row>
    <row r="57" spans="2:39" ht="15">
      <c r="AD57"/>
      <c r="AE57"/>
    </row>
    <row r="58" spans="2:39" hidden="1"/>
    <row r="59" spans="2:39" hidden="1">
      <c r="B59" s="50"/>
      <c r="D59" s="50"/>
      <c r="E59" s="50"/>
      <c r="F59" s="50"/>
      <c r="G59" s="50"/>
      <c r="H59" s="50"/>
      <c r="I59" s="50"/>
      <c r="J59" s="50"/>
      <c r="K59" s="50"/>
      <c r="L59" s="50"/>
      <c r="M59" s="50"/>
      <c r="N59" s="50"/>
      <c r="O59" s="50"/>
      <c r="P59" s="50"/>
      <c r="Q59" s="50"/>
      <c r="R59" s="50"/>
      <c r="S59" s="50"/>
      <c r="T59" s="50"/>
      <c r="U59" s="50"/>
      <c r="V59" s="50"/>
      <c r="W59" s="50"/>
      <c r="X59" s="50"/>
      <c r="Y59" s="50"/>
      <c r="Z59" s="50"/>
      <c r="AA59" s="50"/>
      <c r="AB59" s="50"/>
      <c r="AC59" s="144">
        <f>Berechnung2!P31</f>
        <v>0</v>
      </c>
    </row>
    <row r="60" spans="2:39" hidden="1">
      <c r="AC60" s="144">
        <f>Berechnung2!P32</f>
        <v>0</v>
      </c>
    </row>
    <row r="61" spans="2:39" hidden="1">
      <c r="B61" s="20" t="s">
        <v>145</v>
      </c>
      <c r="AC61" s="144">
        <f>Berechnung2!P33</f>
        <v>0</v>
      </c>
      <c r="AD61" s="50"/>
      <c r="AE61" s="50"/>
      <c r="AF61" s="50"/>
      <c r="AG61" s="50"/>
    </row>
    <row r="62" spans="2:39" hidden="1">
      <c r="B62" s="143" t="str">
        <f>Berechnung2!B31</f>
        <v>ART</v>
      </c>
      <c r="C62" s="144">
        <f>Berechnung2!C31</f>
        <v>0</v>
      </c>
      <c r="D62" s="144">
        <f>Berechnung2!D31</f>
        <v>0</v>
      </c>
      <c r="E62" s="144"/>
      <c r="F62" s="144"/>
      <c r="G62" s="144"/>
      <c r="H62" s="144"/>
      <c r="I62" s="144"/>
      <c r="J62" s="144"/>
      <c r="K62" s="144"/>
      <c r="L62" s="144"/>
      <c r="M62" s="144"/>
      <c r="N62" s="144"/>
      <c r="O62" s="144"/>
      <c r="P62" s="144"/>
      <c r="Q62" s="144"/>
      <c r="R62" s="144"/>
      <c r="S62" s="144">
        <f>Berechnung2!F31</f>
        <v>0</v>
      </c>
      <c r="T62" s="144" t="str">
        <f>Berechnung2!G31</f>
        <v>Werte</v>
      </c>
      <c r="U62" s="144"/>
      <c r="V62" s="144">
        <f>Berechnung2!H31</f>
        <v>0</v>
      </c>
      <c r="W62" s="144">
        <f>Berechnung2!I31</f>
        <v>0</v>
      </c>
      <c r="X62" s="144">
        <f>Berechnung2!J31</f>
        <v>0</v>
      </c>
      <c r="Y62" s="144">
        <f>Berechnung2!K31</f>
        <v>0</v>
      </c>
      <c r="Z62" s="144">
        <f>Berechnung2!L31</f>
        <v>0</v>
      </c>
      <c r="AA62" s="144">
        <f>Berechnung2!N31</f>
        <v>0</v>
      </c>
      <c r="AB62" s="144">
        <f>Berechnung2!O31</f>
        <v>0</v>
      </c>
      <c r="AC62" s="144">
        <f>Berechnung2!P34</f>
        <v>0</v>
      </c>
      <c r="AD62" s="144" t="str">
        <f>Berechnung2!Q31</f>
        <v>Fehlermeldungen Matrix</v>
      </c>
    </row>
    <row r="63" spans="2:39" hidden="1">
      <c r="B63" s="145">
        <f>Berechnung2!B32</f>
        <v>0</v>
      </c>
      <c r="C63" s="144">
        <f>Berechnung2!C32</f>
        <v>0</v>
      </c>
      <c r="D63" s="144">
        <f>Berechnung2!D32</f>
        <v>0</v>
      </c>
      <c r="E63" s="144"/>
      <c r="F63" s="144"/>
      <c r="G63" s="144"/>
      <c r="H63" s="144"/>
      <c r="I63" s="144"/>
      <c r="J63" s="144"/>
      <c r="K63" s="144"/>
      <c r="L63" s="144"/>
      <c r="M63" s="144"/>
      <c r="N63" s="144"/>
      <c r="O63" s="144"/>
      <c r="P63" s="144"/>
      <c r="Q63" s="144"/>
      <c r="R63" s="144"/>
      <c r="S63" s="144">
        <f>Berechnung2!F32</f>
        <v>0</v>
      </c>
      <c r="T63" s="144">
        <f>Berechnung2!G32</f>
        <v>0</v>
      </c>
      <c r="U63" s="144"/>
      <c r="V63" s="144">
        <f>Berechnung2!H32</f>
        <v>0</v>
      </c>
      <c r="W63" s="144">
        <f>Berechnung2!I32</f>
        <v>0</v>
      </c>
      <c r="X63" s="144">
        <f>Berechnung2!J32</f>
        <v>0</v>
      </c>
      <c r="Y63" s="144">
        <f>Berechnung2!K32</f>
        <v>0</v>
      </c>
      <c r="Z63" s="144">
        <f>Berechnung2!L32</f>
        <v>0</v>
      </c>
      <c r="AA63" s="144">
        <f>Berechnung2!N32</f>
        <v>0</v>
      </c>
      <c r="AB63" s="144">
        <f>Berechnung2!O32</f>
        <v>0</v>
      </c>
      <c r="AC63" s="144">
        <f>Berechnung2!P35</f>
        <v>0</v>
      </c>
      <c r="AD63" s="144" t="str">
        <f>Berechnung2!Q32</f>
        <v>Ganze Zahl zwischen 0 und 5000 eingeben.</v>
      </c>
    </row>
    <row r="64" spans="2:39" hidden="1">
      <c r="B64" s="145">
        <f>Berechnung2!B33</f>
        <v>0</v>
      </c>
      <c r="C64" s="144">
        <f>Berechnung2!C33</f>
        <v>0</v>
      </c>
      <c r="D64" s="144" t="str">
        <f>Berechnung2!D33</f>
        <v>unvollständig</v>
      </c>
      <c r="E64" s="144"/>
      <c r="F64" s="144"/>
      <c r="G64" s="144"/>
      <c r="H64" s="144"/>
      <c r="I64" s="144"/>
      <c r="J64" s="144"/>
      <c r="K64" s="144"/>
      <c r="L64" s="144"/>
      <c r="M64" s="144"/>
      <c r="N64" s="144"/>
      <c r="O64" s="144"/>
      <c r="P64" s="144"/>
      <c r="Q64" s="144"/>
      <c r="R64" s="144"/>
      <c r="S64" s="144">
        <f>Berechnung2!F33</f>
        <v>0</v>
      </c>
      <c r="T64" s="144">
        <f>Berechnung2!G33</f>
        <v>0</v>
      </c>
      <c r="U64" s="144"/>
      <c r="V64" s="144">
        <f>Berechnung2!H33</f>
        <v>0</v>
      </c>
      <c r="W64" s="144">
        <f>Berechnung2!I33</f>
        <v>0</v>
      </c>
      <c r="X64" s="144">
        <f>Berechnung2!J33</f>
        <v>0</v>
      </c>
      <c r="Y64" s="144">
        <f>Berechnung2!K33</f>
        <v>0</v>
      </c>
      <c r="Z64" s="144">
        <f>Berechnung2!L33</f>
        <v>0</v>
      </c>
      <c r="AA64" s="144">
        <f>Berechnung2!N33</f>
        <v>0</v>
      </c>
      <c r="AB64" s="144">
        <f>Berechnung2!O33</f>
        <v>0</v>
      </c>
      <c r="AC64" s="144">
        <f>Berechnung2!P36</f>
        <v>0</v>
      </c>
      <c r="AD64" s="144">
        <f>Berechnung2!Q33</f>
        <v>0</v>
      </c>
      <c r="AE64" s="6"/>
      <c r="AF64" s="6"/>
      <c r="AG64" s="6"/>
      <c r="AH64" s="6"/>
      <c r="AI64" s="6"/>
      <c r="AJ64" s="6"/>
      <c r="AK64" s="6"/>
      <c r="AL64" s="6"/>
      <c r="AM64" s="6"/>
    </row>
    <row r="65" spans="2:39" hidden="1">
      <c r="B65" s="145" t="str">
        <f>Berechnung2!B34</f>
        <v>zu geringe Anzahl der Primärfälle</v>
      </c>
      <c r="C65" s="144">
        <f>Berechnung2!C34</f>
        <v>0</v>
      </c>
      <c r="D65" s="144" t="str">
        <f>Berechnung2!D34</f>
        <v>plausi</v>
      </c>
      <c r="E65" s="144"/>
      <c r="F65" s="144"/>
      <c r="G65" s="144"/>
      <c r="H65" s="144"/>
      <c r="I65" s="144"/>
      <c r="J65" s="144"/>
      <c r="K65" s="144"/>
      <c r="L65" s="144"/>
      <c r="M65" s="144"/>
      <c r="N65" s="144"/>
      <c r="O65" s="144"/>
      <c r="P65" s="144"/>
      <c r="Q65" s="144"/>
      <c r="R65" s="144"/>
      <c r="S65" s="144" t="str">
        <f>Berechnung2!F34</f>
        <v>&lt;</v>
      </c>
      <c r="T65" s="144">
        <f>Berechnung2!G34</f>
        <v>0</v>
      </c>
      <c r="U65" s="144"/>
      <c r="V65" s="146">
        <f>Berechnung2!H34</f>
        <v>5</v>
      </c>
      <c r="W65" s="144">
        <f>Berechnung2!I34</f>
        <v>0</v>
      </c>
      <c r="X65" s="144">
        <f>Berechnung2!J34</f>
        <v>0</v>
      </c>
      <c r="Y65" s="144">
        <f>Berechnung2!K34</f>
        <v>0</v>
      </c>
      <c r="Z65" s="144">
        <f>Berechnung2!L34</f>
        <v>0</v>
      </c>
      <c r="AA65" s="144">
        <f>Berechnung2!N34</f>
        <v>0</v>
      </c>
      <c r="AB65" s="144">
        <f>Berechnung2!O34</f>
        <v>0</v>
      </c>
      <c r="AC65" s="144">
        <f>Berechnung2!P37</f>
        <v>0</v>
      </c>
      <c r="AD65" s="144">
        <f>Berechnung2!Q34</f>
        <v>0</v>
      </c>
      <c r="AE65" s="6"/>
      <c r="AF65" s="6"/>
      <c r="AG65" s="6"/>
      <c r="AH65" s="6"/>
      <c r="AI65" s="6"/>
      <c r="AJ65" s="6"/>
      <c r="AK65" s="6"/>
      <c r="AL65" s="6"/>
      <c r="AM65" s="6"/>
    </row>
    <row r="66" spans="2:39" hidden="1">
      <c r="B66" s="145" t="str">
        <f>Berechnung2!B35</f>
        <v>geringe Follow-Up Quote</v>
      </c>
      <c r="C66" s="144">
        <f>Berechnung2!C35</f>
        <v>0</v>
      </c>
      <c r="D66" s="144" t="str">
        <f>Berechnung2!D35</f>
        <v>plausi</v>
      </c>
      <c r="E66" s="144"/>
      <c r="F66" s="144"/>
      <c r="G66" s="144"/>
      <c r="H66" s="144"/>
      <c r="I66" s="144"/>
      <c r="J66" s="144"/>
      <c r="K66" s="144"/>
      <c r="L66" s="144"/>
      <c r="M66" s="144"/>
      <c r="N66" s="144"/>
      <c r="O66" s="144"/>
      <c r="P66" s="144"/>
      <c r="Q66" s="144"/>
      <c r="R66" s="144"/>
      <c r="S66" s="144" t="str">
        <f>Berechnung2!F35</f>
        <v>&lt;</v>
      </c>
      <c r="T66" s="147">
        <f>Berechnung2!G35</f>
        <v>0</v>
      </c>
      <c r="U66" s="147"/>
      <c r="V66" s="148">
        <f>Berechnung2!H35</f>
        <v>0</v>
      </c>
      <c r="W66" s="148">
        <f>Berechnung2!I35</f>
        <v>0</v>
      </c>
      <c r="X66" s="148">
        <f>Berechnung2!J35</f>
        <v>0.49998999999999999</v>
      </c>
      <c r="Y66" s="148">
        <f>Berechnung2!K35</f>
        <v>0.49998999999999999</v>
      </c>
      <c r="Z66" s="144">
        <f>Berechnung2!L35</f>
        <v>0</v>
      </c>
      <c r="AA66" s="144">
        <f>Berechnung2!N35</f>
        <v>0</v>
      </c>
      <c r="AB66" s="144">
        <f>Berechnung2!O35</f>
        <v>0</v>
      </c>
      <c r="AC66" s="144">
        <f>Berechnung2!P39</f>
        <v>0</v>
      </c>
      <c r="AD66" s="144">
        <f>Berechnung2!Q35</f>
        <v>0</v>
      </c>
      <c r="AE66" s="6"/>
      <c r="AF66" s="6"/>
      <c r="AG66" s="6"/>
      <c r="AH66" s="6"/>
      <c r="AI66" s="6"/>
      <c r="AJ66" s="6"/>
      <c r="AK66" s="6"/>
      <c r="AL66" s="6"/>
      <c r="AM66" s="6"/>
    </row>
    <row r="67" spans="2:39" hidden="1">
      <c r="B67" s="145" t="str">
        <f>Berechnung2!B36</f>
        <v>geringe Follow-Up Quote der Jahre 2015-2017</v>
      </c>
      <c r="C67" s="144">
        <f>Berechnung2!C36</f>
        <v>0</v>
      </c>
      <c r="D67" s="144" t="str">
        <f>Berechnung2!D36</f>
        <v>sollvorgabe</v>
      </c>
      <c r="E67" s="144"/>
      <c r="F67" s="144"/>
      <c r="G67" s="144"/>
      <c r="H67" s="144"/>
      <c r="I67" s="144"/>
      <c r="J67" s="144"/>
      <c r="K67" s="144"/>
      <c r="L67" s="144"/>
      <c r="M67" s="144"/>
      <c r="N67" s="144"/>
      <c r="O67" s="144"/>
      <c r="P67" s="144"/>
      <c r="Q67" s="144"/>
      <c r="R67" s="144"/>
      <c r="S67" s="144" t="str">
        <f>Berechnung2!F36</f>
        <v>&lt;</v>
      </c>
      <c r="T67" s="147">
        <f>Berechnung2!G36</f>
        <v>0</v>
      </c>
      <c r="U67" s="147"/>
      <c r="V67" s="148">
        <f>Berechnung2!H36</f>
        <v>0</v>
      </c>
      <c r="W67" s="148">
        <f>Berechnung2!I36</f>
        <v>0</v>
      </c>
      <c r="X67" s="148">
        <f>Berechnung2!J36</f>
        <v>0.59999000000000002</v>
      </c>
      <c r="Y67" s="148">
        <f>Berechnung2!K36</f>
        <v>0.59999000000000002</v>
      </c>
      <c r="Z67" s="144">
        <f>Berechnung2!L36</f>
        <v>0</v>
      </c>
      <c r="AA67" s="144">
        <f>Berechnung2!N36</f>
        <v>0</v>
      </c>
      <c r="AB67" s="144">
        <f>Berechnung2!O36</f>
        <v>0</v>
      </c>
      <c r="AC67" s="144">
        <f>Berechnung2!P40</f>
        <v>0</v>
      </c>
      <c r="AD67" s="144">
        <f>Berechnung2!Q36</f>
        <v>0</v>
      </c>
      <c r="AE67" s="6"/>
      <c r="AF67" s="6"/>
      <c r="AG67" s="6"/>
      <c r="AH67" s="6"/>
      <c r="AI67" s="6"/>
      <c r="AJ67" s="6"/>
      <c r="AK67" s="6"/>
      <c r="AL67" s="6"/>
      <c r="AM67" s="6"/>
    </row>
    <row r="68" spans="2:39" hidden="1">
      <c r="B68" s="145" t="str">
        <f>Berechnung2!B37</f>
        <v>zu hohe Follow-Up Quote der Jahre 2015-2017</v>
      </c>
      <c r="C68" s="144">
        <f>Berechnung2!C37</f>
        <v>0</v>
      </c>
      <c r="D68" s="144" t="str">
        <f>Berechnung2!D37</f>
        <v>plausi</v>
      </c>
      <c r="E68" s="144"/>
      <c r="F68" s="144"/>
      <c r="G68" s="144"/>
      <c r="H68" s="144"/>
      <c r="I68" s="144"/>
      <c r="J68" s="144"/>
      <c r="K68" s="144"/>
      <c r="L68" s="144"/>
      <c r="M68" s="144"/>
      <c r="N68" s="144"/>
      <c r="O68" s="144"/>
      <c r="P68" s="144"/>
      <c r="Q68" s="144"/>
      <c r="R68" s="144"/>
      <c r="S68" s="144" t="str">
        <f>Berechnung2!F37</f>
        <v>&gt;</v>
      </c>
      <c r="T68" s="144">
        <f>Berechnung2!G37</f>
        <v>0</v>
      </c>
      <c r="U68" s="144"/>
      <c r="V68" s="148">
        <f>Berechnung2!H37</f>
        <v>0</v>
      </c>
      <c r="W68" s="148">
        <f>Berechnung2!I37</f>
        <v>0.95001000000000002</v>
      </c>
      <c r="X68" s="148">
        <f>Berechnung2!J37</f>
        <v>1</v>
      </c>
      <c r="Y68" s="148">
        <f>Berechnung2!K37</f>
        <v>0.95001000000000002</v>
      </c>
      <c r="Z68" s="144">
        <f>Berechnung2!L37</f>
        <v>0</v>
      </c>
      <c r="AA68" s="144">
        <f>Berechnung2!N37</f>
        <v>0</v>
      </c>
      <c r="AB68" s="144">
        <f>Berechnung2!O37</f>
        <v>0</v>
      </c>
      <c r="AC68" s="144">
        <f>Berechnung2!P41</f>
        <v>0</v>
      </c>
      <c r="AD68" s="144">
        <f>Berechnung2!Q37</f>
        <v>0</v>
      </c>
      <c r="AE68" s="6"/>
      <c r="AF68" s="6"/>
      <c r="AG68" s="6"/>
      <c r="AH68" s="6"/>
      <c r="AI68" s="6"/>
      <c r="AJ68" s="6"/>
      <c r="AK68" s="6"/>
      <c r="AL68" s="6"/>
      <c r="AM68" s="6"/>
    </row>
    <row r="69" spans="2:39" hidden="1">
      <c r="B69" s="145" t="str">
        <f>Berechnung2!B39</f>
        <v>zu viele Pat Keine Rückmeldungen</v>
      </c>
      <c r="C69" s="144">
        <f>Berechnung2!C39</f>
        <v>0</v>
      </c>
      <c r="D69" s="144" t="str">
        <f>Berechnung2!D39</f>
        <v>inkorrekt</v>
      </c>
      <c r="E69" s="144"/>
      <c r="F69" s="144"/>
      <c r="G69" s="144"/>
      <c r="H69" s="144"/>
      <c r="I69" s="144"/>
      <c r="J69" s="144"/>
      <c r="K69" s="144"/>
      <c r="L69" s="144"/>
      <c r="M69" s="144"/>
      <c r="N69" s="144"/>
      <c r="O69" s="144"/>
      <c r="P69" s="144"/>
      <c r="Q69" s="144"/>
      <c r="R69" s="144"/>
      <c r="S69" s="144">
        <f>Berechnung2!F39</f>
        <v>0</v>
      </c>
      <c r="T69" s="144">
        <f>Berechnung2!G39</f>
        <v>0</v>
      </c>
      <c r="U69" s="144"/>
      <c r="V69" s="144">
        <f>Berechnung2!H39</f>
        <v>0</v>
      </c>
      <c r="W69" s="144">
        <f>Berechnung2!I39</f>
        <v>0</v>
      </c>
      <c r="X69" s="144">
        <f>Berechnung2!J39</f>
        <v>0</v>
      </c>
      <c r="Y69" s="144">
        <f>Berechnung2!K39</f>
        <v>0</v>
      </c>
      <c r="Z69" s="144">
        <f>Berechnung2!L39</f>
        <v>0</v>
      </c>
      <c r="AA69" s="144">
        <f>Berechnung2!N39</f>
        <v>0</v>
      </c>
      <c r="AB69" s="144">
        <f>Berechnung2!O39</f>
        <v>0</v>
      </c>
      <c r="AC69" s="144">
        <f>Berechnung2!P42</f>
        <v>0</v>
      </c>
      <c r="AD69" s="144">
        <f>Berechnung2!Q39</f>
        <v>0</v>
      </c>
      <c r="AE69" s="6"/>
      <c r="AF69" s="6"/>
      <c r="AG69" s="6"/>
      <c r="AH69" s="6"/>
      <c r="AI69" s="6"/>
      <c r="AJ69" s="6"/>
      <c r="AK69" s="6"/>
      <c r="AL69" s="6"/>
      <c r="AM69" s="6"/>
    </row>
    <row r="70" spans="2:39" hidden="1">
      <c r="B70" s="145" t="str">
        <f>Berechnung2!B40</f>
        <v>zu viele Pat Tumorbedingt gestorben</v>
      </c>
      <c r="C70" s="144">
        <f>Berechnung2!C40</f>
        <v>0</v>
      </c>
      <c r="D70" s="144" t="str">
        <f>Berechnung2!D40</f>
        <v>inkorrekt</v>
      </c>
      <c r="E70" s="144"/>
      <c r="F70" s="144"/>
      <c r="G70" s="144"/>
      <c r="H70" s="144"/>
      <c r="I70" s="144"/>
      <c r="J70" s="144"/>
      <c r="K70" s="144"/>
      <c r="L70" s="144"/>
      <c r="M70" s="144"/>
      <c r="N70" s="144"/>
      <c r="O70" s="144"/>
      <c r="P70" s="144"/>
      <c r="Q70" s="144"/>
      <c r="R70" s="144"/>
      <c r="S70" s="144">
        <f>Berechnung2!F40</f>
        <v>0</v>
      </c>
      <c r="T70" s="144">
        <f>Berechnung2!G40</f>
        <v>0</v>
      </c>
      <c r="U70" s="144"/>
      <c r="V70" s="144">
        <f>Berechnung2!H40</f>
        <v>0</v>
      </c>
      <c r="W70" s="144">
        <f>Berechnung2!I40</f>
        <v>0</v>
      </c>
      <c r="X70" s="144">
        <f>Berechnung2!J40</f>
        <v>0</v>
      </c>
      <c r="Y70" s="144">
        <f>Berechnung2!K40</f>
        <v>0</v>
      </c>
      <c r="Z70" s="144">
        <f>Berechnung2!L40</f>
        <v>0</v>
      </c>
      <c r="AA70" s="144">
        <f>Berechnung2!N40</f>
        <v>0</v>
      </c>
      <c r="AB70" s="144">
        <f>Berechnung2!O40</f>
        <v>0</v>
      </c>
      <c r="AC70" s="144">
        <f>Berechnung2!P53</f>
        <v>0</v>
      </c>
      <c r="AD70" s="144">
        <f>Berechnung2!Q40</f>
        <v>0</v>
      </c>
      <c r="AE70" s="6"/>
      <c r="AF70" s="6"/>
      <c r="AG70" s="6"/>
      <c r="AH70" s="6"/>
      <c r="AI70" s="6"/>
      <c r="AJ70" s="6"/>
      <c r="AK70" s="6"/>
      <c r="AL70" s="6"/>
      <c r="AM70" s="6"/>
    </row>
    <row r="71" spans="2:39" hidden="1">
      <c r="B71" s="145" t="str">
        <f>Berechnung2!B41</f>
        <v>zu viele Pat Gestorben</v>
      </c>
      <c r="C71" s="144">
        <f>Berechnung2!C41</f>
        <v>0</v>
      </c>
      <c r="D71" s="144" t="str">
        <f>Berechnung2!D41</f>
        <v>inkorrekt</v>
      </c>
      <c r="E71" s="144"/>
      <c r="F71" s="144"/>
      <c r="G71" s="144"/>
      <c r="H71" s="144"/>
      <c r="I71" s="144"/>
      <c r="J71" s="144"/>
      <c r="K71" s="144"/>
      <c r="L71" s="144"/>
      <c r="M71" s="144"/>
      <c r="N71" s="144"/>
      <c r="O71" s="144"/>
      <c r="P71" s="144"/>
      <c r="Q71" s="144"/>
      <c r="R71" s="144"/>
      <c r="S71" s="144">
        <f>Berechnung2!F41</f>
        <v>0</v>
      </c>
      <c r="T71" s="144">
        <f>Berechnung2!G41</f>
        <v>0</v>
      </c>
      <c r="U71" s="144"/>
      <c r="V71" s="144">
        <f>Berechnung2!H41</f>
        <v>0</v>
      </c>
      <c r="W71" s="144">
        <f>Berechnung2!I41</f>
        <v>0</v>
      </c>
      <c r="X71" s="144">
        <f>Berechnung2!J41</f>
        <v>0</v>
      </c>
      <c r="Y71" s="144">
        <f>Berechnung2!K41</f>
        <v>0</v>
      </c>
      <c r="Z71" s="144">
        <f>Berechnung2!L41</f>
        <v>0</v>
      </c>
      <c r="AA71" s="144">
        <f>Berechnung2!N41</f>
        <v>0</v>
      </c>
      <c r="AB71" s="144">
        <f>Berechnung2!O41</f>
        <v>0</v>
      </c>
      <c r="AC71" s="144">
        <f>Berechnung2!P54</f>
        <v>0</v>
      </c>
      <c r="AD71" s="144">
        <f>Berechnung2!Q51</f>
        <v>0</v>
      </c>
      <c r="AE71" s="6"/>
      <c r="AF71" s="6"/>
      <c r="AG71" s="6"/>
      <c r="AH71" s="6"/>
      <c r="AI71" s="6"/>
      <c r="AJ71" s="6"/>
      <c r="AK71" s="6"/>
      <c r="AL71" s="6"/>
      <c r="AM71" s="6"/>
    </row>
    <row r="72" spans="2:39" hidden="1">
      <c r="B72" s="145">
        <f>Berechnung2!B42</f>
        <v>0</v>
      </c>
      <c r="C72" s="144">
        <f>Berechnung2!C42</f>
        <v>0</v>
      </c>
      <c r="D72" s="144">
        <f>Berechnung2!D42</f>
        <v>0</v>
      </c>
      <c r="E72" s="144"/>
      <c r="F72" s="144"/>
      <c r="G72" s="144"/>
      <c r="H72" s="144"/>
      <c r="I72" s="144"/>
      <c r="J72" s="144"/>
      <c r="K72" s="144"/>
      <c r="L72" s="144"/>
      <c r="M72" s="144"/>
      <c r="N72" s="144"/>
      <c r="O72" s="144"/>
      <c r="P72" s="144"/>
      <c r="Q72" s="144"/>
      <c r="R72" s="144"/>
      <c r="S72" s="144">
        <f>Berechnung2!F42</f>
        <v>0</v>
      </c>
      <c r="T72" s="144">
        <f>Berechnung2!G42</f>
        <v>0</v>
      </c>
      <c r="U72" s="144"/>
      <c r="V72" s="144">
        <f>Berechnung2!H42</f>
        <v>0</v>
      </c>
      <c r="W72" s="144">
        <f>Berechnung2!I42</f>
        <v>0</v>
      </c>
      <c r="X72" s="144">
        <f>Berechnung2!J42</f>
        <v>0</v>
      </c>
      <c r="Y72" s="144">
        <f>Berechnung2!K42</f>
        <v>0</v>
      </c>
      <c r="Z72" s="144">
        <f>Berechnung2!L42</f>
        <v>0</v>
      </c>
      <c r="AA72" s="144">
        <f>Berechnung2!N42</f>
        <v>0</v>
      </c>
      <c r="AB72" s="144">
        <f>Berechnung2!O42</f>
        <v>0</v>
      </c>
      <c r="AC72" s="144">
        <f>Berechnung2!P55</f>
        <v>0</v>
      </c>
      <c r="AD72" s="144">
        <f>Berechnung2!Q52</f>
        <v>0</v>
      </c>
      <c r="AE72" s="6"/>
      <c r="AF72" s="6"/>
      <c r="AG72" s="6"/>
      <c r="AH72" s="6"/>
      <c r="AI72" s="6"/>
      <c r="AJ72" s="6"/>
      <c r="AK72" s="6"/>
      <c r="AL72" s="6"/>
      <c r="AM72" s="6"/>
    </row>
    <row r="73" spans="2:39" hidden="1">
      <c r="B73" s="145" t="str">
        <f>Berechnung2!B53</f>
        <v>OAS</v>
      </c>
      <c r="C73" s="144">
        <f>Berechnung2!C43</f>
        <v>0</v>
      </c>
      <c r="D73" s="144">
        <f>Berechnung2!C53</f>
        <v>0</v>
      </c>
      <c r="E73" s="144"/>
      <c r="F73" s="144"/>
      <c r="G73" s="144"/>
      <c r="H73" s="144"/>
      <c r="I73" s="144"/>
      <c r="J73" s="144"/>
      <c r="K73" s="144"/>
      <c r="L73" s="144"/>
      <c r="M73" s="144"/>
      <c r="N73" s="144"/>
      <c r="O73" s="144"/>
      <c r="P73" s="144"/>
      <c r="Q73" s="144"/>
      <c r="R73" s="144"/>
      <c r="S73" s="144">
        <f>Berechnung2!F53</f>
        <v>0</v>
      </c>
      <c r="T73" s="144" t="str">
        <f>Berechnung2!G53</f>
        <v>untere Grenze</v>
      </c>
      <c r="U73" s="144"/>
      <c r="V73" s="144">
        <f>Berechnung2!H53</f>
        <v>0</v>
      </c>
      <c r="W73" s="144">
        <f>Berechnung2!I53</f>
        <v>0</v>
      </c>
      <c r="X73" s="144">
        <f>Berechnung2!J53</f>
        <v>0</v>
      </c>
      <c r="Y73" s="144" t="str">
        <f>Berechnung2!K53</f>
        <v>obere Grenze</v>
      </c>
      <c r="Z73" s="144">
        <f>Berechnung2!L53</f>
        <v>0</v>
      </c>
      <c r="AA73" s="144">
        <f>Berechnung2!N53</f>
        <v>0</v>
      </c>
      <c r="AB73" s="144" t="str">
        <f>Berechnung2!O53</f>
        <v>OAS auffällig niedrig oder hoch</v>
      </c>
      <c r="AC73" s="144">
        <f>Berechnung2!P56</f>
        <v>0</v>
      </c>
      <c r="AD73" s="144">
        <f>Berechnung2!Q53</f>
        <v>0</v>
      </c>
      <c r="AE73" s="6"/>
      <c r="AF73" s="6"/>
      <c r="AG73" s="6"/>
      <c r="AH73" s="6"/>
      <c r="AI73" s="6"/>
      <c r="AJ73" s="6"/>
      <c r="AK73" s="6"/>
      <c r="AL73" s="6"/>
      <c r="AM73" s="6"/>
    </row>
    <row r="74" spans="2:39" hidden="1">
      <c r="B74" s="145">
        <f>Berechnung2!B54</f>
        <v>0</v>
      </c>
      <c r="C74" s="144">
        <f>Berechnung2!C54</f>
        <v>1E-3</v>
      </c>
      <c r="D74" s="190">
        <f>Berechnung2!C54</f>
        <v>1E-3</v>
      </c>
      <c r="E74" s="190">
        <f>Berechnung2!F54</f>
        <v>0</v>
      </c>
      <c r="F74" s="190"/>
      <c r="G74" s="190"/>
      <c r="H74" s="190"/>
      <c r="I74" s="190"/>
      <c r="J74" s="190"/>
      <c r="K74" s="190"/>
      <c r="L74" s="190"/>
      <c r="M74" s="190"/>
      <c r="N74" s="190"/>
      <c r="O74" s="190"/>
      <c r="P74" s="190"/>
      <c r="Q74" s="190"/>
      <c r="R74" s="190"/>
      <c r="S74" s="190">
        <f>Berechnung2!F54</f>
        <v>0</v>
      </c>
      <c r="T74" s="148">
        <f>Berechnung2!G54</f>
        <v>0.59899999999999998</v>
      </c>
      <c r="U74" s="148"/>
      <c r="V74" s="148">
        <f>Berechnung2!H54</f>
        <v>0.6</v>
      </c>
      <c r="W74" s="148">
        <f>Berechnung2!I54</f>
        <v>0</v>
      </c>
      <c r="X74" s="148">
        <f>Berechnung2!J54</f>
        <v>0.94899999999999995</v>
      </c>
      <c r="Y74" s="148">
        <f>Berechnung2!K54</f>
        <v>0.95</v>
      </c>
      <c r="Z74" s="144">
        <f>Berechnung2!L54</f>
        <v>0</v>
      </c>
      <c r="AA74" s="144">
        <f>Berechnung2!N54</f>
        <v>0</v>
      </c>
      <c r="AB74" s="144" t="str">
        <f>Berechnung2!O54</f>
        <v>OAS auffällig niedrig oder hoch</v>
      </c>
      <c r="AC74" s="144">
        <f>Berechnung2!P57</f>
        <v>0</v>
      </c>
      <c r="AD74" s="144">
        <f>Berechnung2!Q54</f>
        <v>0</v>
      </c>
      <c r="AE74" s="6"/>
      <c r="AF74" s="6"/>
      <c r="AG74" s="6"/>
      <c r="AH74" s="6"/>
      <c r="AI74" s="6"/>
      <c r="AJ74" s="6"/>
      <c r="AK74" s="6"/>
      <c r="AL74" s="6"/>
      <c r="AM74" s="6"/>
    </row>
    <row r="75" spans="2:39" hidden="1">
      <c r="B75" s="145">
        <f>Berechnung2!B55</f>
        <v>0</v>
      </c>
      <c r="C75" s="144">
        <f>Berechnung2!C55</f>
        <v>1E-3</v>
      </c>
      <c r="D75" s="190">
        <f>Berechnung2!C55</f>
        <v>1E-3</v>
      </c>
      <c r="E75" s="190">
        <f>Berechnung2!F55</f>
        <v>0</v>
      </c>
      <c r="F75" s="190"/>
      <c r="G75" s="190"/>
      <c r="H75" s="190"/>
      <c r="I75" s="190"/>
      <c r="J75" s="190"/>
      <c r="K75" s="190"/>
      <c r="L75" s="190"/>
      <c r="M75" s="190"/>
      <c r="N75" s="190"/>
      <c r="O75" s="190"/>
      <c r="P75" s="190"/>
      <c r="Q75" s="190"/>
      <c r="R75" s="190"/>
      <c r="S75" s="190">
        <f>Berechnung2!F55</f>
        <v>0</v>
      </c>
      <c r="T75" s="148">
        <f>Berechnung2!G55</f>
        <v>0.59899999999999998</v>
      </c>
      <c r="U75" s="148"/>
      <c r="V75" s="148">
        <f>Berechnung2!H55</f>
        <v>0.6</v>
      </c>
      <c r="W75" s="148">
        <f>Berechnung2!I55</f>
        <v>0</v>
      </c>
      <c r="X75" s="148">
        <f>Berechnung2!J55</f>
        <v>0.94899999999999995</v>
      </c>
      <c r="Y75" s="148">
        <f>Berechnung2!K55</f>
        <v>0.95</v>
      </c>
      <c r="Z75" s="144">
        <f>Berechnung2!L55</f>
        <v>0</v>
      </c>
      <c r="AA75" s="144">
        <f>Berechnung2!N55</f>
        <v>0</v>
      </c>
      <c r="AB75" s="144" t="str">
        <f>Berechnung2!O55</f>
        <v>OAS auffällig niedrig oder hoch</v>
      </c>
      <c r="AC75" s="144">
        <f>Berechnung2!P58</f>
        <v>0</v>
      </c>
      <c r="AD75" s="144">
        <f>Berechnung2!Q55</f>
        <v>0</v>
      </c>
      <c r="AE75" s="6"/>
      <c r="AF75" s="6"/>
      <c r="AG75" s="6"/>
      <c r="AH75" s="6"/>
      <c r="AI75" s="6"/>
      <c r="AJ75" s="6"/>
      <c r="AK75" s="6"/>
      <c r="AL75" s="6"/>
      <c r="AM75" s="6"/>
    </row>
    <row r="76" spans="2:39" hidden="1">
      <c r="B76" s="145">
        <f>Berechnung2!B56</f>
        <v>0</v>
      </c>
      <c r="C76" s="144">
        <f>Berechnung2!C56</f>
        <v>1E-3</v>
      </c>
      <c r="D76" s="190">
        <f>Berechnung2!C56</f>
        <v>1E-3</v>
      </c>
      <c r="E76" s="190">
        <f>Berechnung2!F56</f>
        <v>0</v>
      </c>
      <c r="F76" s="190"/>
      <c r="G76" s="190"/>
      <c r="H76" s="190"/>
      <c r="I76" s="190"/>
      <c r="J76" s="190"/>
      <c r="K76" s="190"/>
      <c r="L76" s="190"/>
      <c r="M76" s="190"/>
      <c r="N76" s="190"/>
      <c r="O76" s="190"/>
      <c r="P76" s="190"/>
      <c r="Q76" s="190"/>
      <c r="R76" s="190"/>
      <c r="S76" s="190">
        <f>Berechnung2!F56</f>
        <v>0</v>
      </c>
      <c r="T76" s="148">
        <f>Berechnung2!G56</f>
        <v>0.59899999999999998</v>
      </c>
      <c r="U76" s="148"/>
      <c r="V76" s="148">
        <f>Berechnung2!H56</f>
        <v>0.6</v>
      </c>
      <c r="W76" s="148">
        <f>Berechnung2!I56</f>
        <v>0</v>
      </c>
      <c r="X76" s="148">
        <f>Berechnung2!J56</f>
        <v>0.94899999999999995</v>
      </c>
      <c r="Y76" s="148">
        <f>Berechnung2!K56</f>
        <v>0.95</v>
      </c>
      <c r="Z76" s="144">
        <f>Berechnung2!L56</f>
        <v>0</v>
      </c>
      <c r="AA76" s="144">
        <f>Berechnung2!N56</f>
        <v>0</v>
      </c>
      <c r="AB76" s="144" t="str">
        <f>Berechnung2!O56</f>
        <v>OAS auffällig niedrig oder hoch</v>
      </c>
      <c r="AC76" s="144">
        <f>Berechnung2!P59</f>
        <v>0</v>
      </c>
      <c r="AD76" s="144">
        <f>Berechnung2!Q56</f>
        <v>0</v>
      </c>
      <c r="AE76" s="6"/>
      <c r="AF76" s="6"/>
      <c r="AG76" s="6"/>
      <c r="AH76" s="6"/>
      <c r="AI76" s="6"/>
      <c r="AJ76" s="6"/>
      <c r="AK76" s="6"/>
      <c r="AL76" s="6"/>
      <c r="AM76" s="6"/>
    </row>
    <row r="77" spans="2:39" hidden="1">
      <c r="B77" s="145">
        <f>Berechnung2!B57</f>
        <v>0</v>
      </c>
      <c r="C77" s="144">
        <f>Berechnung2!C57</f>
        <v>1E-3</v>
      </c>
      <c r="D77" s="190">
        <f>Berechnung2!C57</f>
        <v>1E-3</v>
      </c>
      <c r="E77" s="190">
        <f>Berechnung2!F57</f>
        <v>0</v>
      </c>
      <c r="F77" s="190"/>
      <c r="G77" s="190"/>
      <c r="H77" s="190"/>
      <c r="I77" s="190"/>
      <c r="J77" s="190"/>
      <c r="K77" s="190"/>
      <c r="L77" s="190"/>
      <c r="M77" s="190"/>
      <c r="N77" s="190"/>
      <c r="O77" s="190"/>
      <c r="P77" s="190"/>
      <c r="Q77" s="190"/>
      <c r="R77" s="190"/>
      <c r="S77" s="190">
        <f>Berechnung2!F57</f>
        <v>0</v>
      </c>
      <c r="T77" s="148">
        <f>Berechnung2!G57</f>
        <v>0.84899999999999998</v>
      </c>
      <c r="U77" s="148"/>
      <c r="V77" s="148">
        <f>Berechnung2!H57</f>
        <v>0.85</v>
      </c>
      <c r="W77" s="148">
        <f>Berechnung2!I57</f>
        <v>0</v>
      </c>
      <c r="X77" s="148">
        <f>Berechnung2!J57</f>
        <v>0.98899999999999999</v>
      </c>
      <c r="Y77" s="148">
        <f>Berechnung2!K57</f>
        <v>0.99</v>
      </c>
      <c r="Z77" s="144">
        <f>Berechnung2!L57</f>
        <v>0</v>
      </c>
      <c r="AA77" s="144">
        <f>Berechnung2!N57</f>
        <v>0</v>
      </c>
      <c r="AB77" s="144" t="str">
        <f>Berechnung2!O57</f>
        <v>OAS auffällig niedrig oder hoch</v>
      </c>
      <c r="AC77" s="144">
        <f>Berechnung2!P60</f>
        <v>0</v>
      </c>
      <c r="AD77" s="144">
        <f>Berechnung2!Q57</f>
        <v>0</v>
      </c>
      <c r="AE77" s="6"/>
      <c r="AF77" s="6"/>
      <c r="AG77" s="6"/>
      <c r="AH77" s="6"/>
      <c r="AI77" s="6"/>
      <c r="AJ77" s="6"/>
      <c r="AK77" s="6"/>
      <c r="AL77" s="6"/>
      <c r="AM77" s="6"/>
    </row>
    <row r="78" spans="2:39" hidden="1">
      <c r="B78" s="145">
        <f>Berechnung2!B58</f>
        <v>0</v>
      </c>
      <c r="C78" s="144">
        <f>Berechnung2!C58</f>
        <v>1E-3</v>
      </c>
      <c r="D78" s="190">
        <f>Berechnung2!C58</f>
        <v>1E-3</v>
      </c>
      <c r="E78" s="190">
        <f>Berechnung2!F58</f>
        <v>0</v>
      </c>
      <c r="F78" s="190"/>
      <c r="G78" s="190"/>
      <c r="H78" s="190"/>
      <c r="I78" s="190"/>
      <c r="J78" s="190"/>
      <c r="K78" s="190"/>
      <c r="L78" s="190"/>
      <c r="M78" s="190"/>
      <c r="N78" s="190"/>
      <c r="O78" s="190"/>
      <c r="P78" s="190"/>
      <c r="Q78" s="190"/>
      <c r="R78" s="190"/>
      <c r="S78" s="190">
        <f>Berechnung2!F58</f>
        <v>0</v>
      </c>
      <c r="T78" s="148">
        <f>Berechnung2!G58</f>
        <v>0.94899999999999995</v>
      </c>
      <c r="U78" s="148"/>
      <c r="V78" s="148">
        <f>Berechnung2!H58</f>
        <v>0.95</v>
      </c>
      <c r="W78" s="148">
        <f>Berechnung2!I58</f>
        <v>0</v>
      </c>
      <c r="X78" s="148">
        <f>Berechnung2!J58</f>
        <v>0.98899999999999999</v>
      </c>
      <c r="Y78" s="148">
        <f>Berechnung2!K58</f>
        <v>0.99</v>
      </c>
      <c r="Z78" s="144">
        <f>Berechnung2!L58</f>
        <v>0</v>
      </c>
      <c r="AA78" s="144">
        <f>Berechnung2!N58</f>
        <v>0</v>
      </c>
      <c r="AB78" s="144" t="str">
        <f>Berechnung2!O58</f>
        <v>OAS auffällig niedrig oder hoch</v>
      </c>
      <c r="AC78" s="144">
        <f>Berechnung2!P61</f>
        <v>0</v>
      </c>
      <c r="AD78" s="144">
        <f>Berechnung2!Q58</f>
        <v>0</v>
      </c>
      <c r="AE78" s="6"/>
      <c r="AF78" s="6"/>
      <c r="AG78" s="6"/>
      <c r="AH78" s="6"/>
      <c r="AI78" s="6"/>
      <c r="AJ78" s="6"/>
      <c r="AK78" s="6"/>
      <c r="AL78" s="6"/>
      <c r="AM78" s="6"/>
    </row>
    <row r="79" spans="2:39" hidden="1">
      <c r="B79" s="145">
        <f>Berechnung2!B59</f>
        <v>0</v>
      </c>
      <c r="C79" s="144">
        <f>Berechnung2!C59</f>
        <v>0</v>
      </c>
      <c r="D79" s="190">
        <f>Berechnung2!D59</f>
        <v>0</v>
      </c>
      <c r="E79" s="190">
        <f>Berechnung2!F59</f>
        <v>0</v>
      </c>
      <c r="F79" s="190"/>
      <c r="G79" s="190"/>
      <c r="H79" s="190"/>
      <c r="I79" s="190"/>
      <c r="J79" s="190"/>
      <c r="K79" s="190"/>
      <c r="L79" s="190"/>
      <c r="M79" s="190"/>
      <c r="N79" s="190"/>
      <c r="O79" s="190"/>
      <c r="P79" s="190"/>
      <c r="Q79" s="190"/>
      <c r="R79" s="190"/>
      <c r="S79" s="190">
        <f>Berechnung2!F59</f>
        <v>0</v>
      </c>
      <c r="T79" s="148">
        <f>Berechnung2!G59</f>
        <v>0</v>
      </c>
      <c r="U79" s="148"/>
      <c r="V79" s="148">
        <f>Berechnung2!H59</f>
        <v>0</v>
      </c>
      <c r="W79" s="148">
        <f>Berechnung2!I59</f>
        <v>0</v>
      </c>
      <c r="X79" s="148">
        <f>Berechnung2!J59</f>
        <v>0</v>
      </c>
      <c r="Y79" s="148">
        <f>Berechnung2!K59</f>
        <v>0</v>
      </c>
      <c r="Z79" s="144">
        <f>Berechnung2!L59</f>
        <v>0</v>
      </c>
      <c r="AA79" s="144">
        <f>Berechnung2!N59</f>
        <v>0</v>
      </c>
      <c r="AB79" s="144">
        <f>Berechnung2!O59</f>
        <v>0</v>
      </c>
      <c r="AC79" s="111"/>
      <c r="AD79" s="144">
        <f>Berechnung2!Q59</f>
        <v>0</v>
      </c>
      <c r="AE79" s="6"/>
      <c r="AF79" s="6"/>
      <c r="AG79" s="6"/>
      <c r="AH79" s="6"/>
      <c r="AI79" s="6"/>
      <c r="AJ79" s="6"/>
      <c r="AK79" s="6"/>
      <c r="AL79" s="6"/>
      <c r="AM79" s="6"/>
    </row>
    <row r="80" spans="2:39" hidden="1">
      <c r="B80" s="145">
        <f>Berechnung2!B60</f>
        <v>0</v>
      </c>
      <c r="C80" s="144">
        <f>Berechnung2!C60</f>
        <v>0</v>
      </c>
      <c r="D80" s="190">
        <f>Berechnung2!D60</f>
        <v>0</v>
      </c>
      <c r="E80" s="190">
        <f>Berechnung2!F60</f>
        <v>0</v>
      </c>
      <c r="F80" s="190"/>
      <c r="G80" s="190"/>
      <c r="H80" s="190"/>
      <c r="I80" s="190"/>
      <c r="J80" s="190"/>
      <c r="K80" s="190"/>
      <c r="L80" s="190"/>
      <c r="M80" s="190"/>
      <c r="N80" s="190"/>
      <c r="O80" s="190"/>
      <c r="P80" s="190"/>
      <c r="Q80" s="190"/>
      <c r="R80" s="190"/>
      <c r="S80" s="190">
        <f>Berechnung2!F60</f>
        <v>0</v>
      </c>
      <c r="T80" s="148">
        <f>Berechnung2!G60</f>
        <v>0</v>
      </c>
      <c r="U80" s="148"/>
      <c r="V80" s="148">
        <f>Berechnung2!H60</f>
        <v>0</v>
      </c>
      <c r="W80" s="148">
        <f>Berechnung2!I60</f>
        <v>0</v>
      </c>
      <c r="X80" s="148">
        <f>Berechnung2!J60</f>
        <v>0</v>
      </c>
      <c r="Y80" s="148">
        <f>Berechnung2!K60</f>
        <v>0</v>
      </c>
      <c r="Z80" s="144">
        <f>Berechnung2!L60</f>
        <v>0</v>
      </c>
      <c r="AA80" s="144">
        <f>Berechnung2!N60</f>
        <v>0</v>
      </c>
      <c r="AB80" s="144">
        <f>Berechnung2!O60</f>
        <v>0</v>
      </c>
      <c r="AC80" s="111"/>
      <c r="AD80" s="144">
        <f>Berechnung2!Q60</f>
        <v>0</v>
      </c>
      <c r="AE80" s="6"/>
      <c r="AF80" s="6"/>
      <c r="AG80" s="6"/>
      <c r="AH80" s="6"/>
      <c r="AI80" s="6"/>
      <c r="AJ80" s="6"/>
      <c r="AK80" s="6"/>
      <c r="AL80" s="6"/>
      <c r="AM80" s="6"/>
    </row>
    <row r="81" spans="2:39" hidden="1">
      <c r="B81" s="145">
        <f>Berechnung2!B61</f>
        <v>0</v>
      </c>
      <c r="C81" s="144">
        <f>Berechnung2!C61</f>
        <v>0</v>
      </c>
      <c r="D81" s="190">
        <f>Berechnung2!D61</f>
        <v>0</v>
      </c>
      <c r="E81" s="190">
        <f>Berechnung2!F61</f>
        <v>0</v>
      </c>
      <c r="F81" s="190"/>
      <c r="G81" s="190"/>
      <c r="H81" s="190"/>
      <c r="I81" s="190"/>
      <c r="J81" s="190"/>
      <c r="K81" s="190"/>
      <c r="L81" s="190"/>
      <c r="M81" s="190"/>
      <c r="N81" s="190"/>
      <c r="O81" s="190"/>
      <c r="P81" s="190"/>
      <c r="Q81" s="190"/>
      <c r="R81" s="190"/>
      <c r="S81" s="190">
        <f>Berechnung2!F61</f>
        <v>0</v>
      </c>
      <c r="T81" s="148">
        <f>Berechnung2!G61</f>
        <v>0</v>
      </c>
      <c r="U81" s="148"/>
      <c r="V81" s="148">
        <f>Berechnung2!H61</f>
        <v>0</v>
      </c>
      <c r="W81" s="148">
        <f>Berechnung2!I61</f>
        <v>0</v>
      </c>
      <c r="X81" s="148">
        <f>Berechnung2!J61</f>
        <v>0</v>
      </c>
      <c r="Y81" s="148">
        <f>Berechnung2!K61</f>
        <v>0</v>
      </c>
      <c r="Z81" s="144">
        <f>Berechnung2!L61</f>
        <v>0</v>
      </c>
      <c r="AA81" s="144">
        <f>Berechnung2!N61</f>
        <v>0</v>
      </c>
      <c r="AB81" s="149" t="s">
        <v>144</v>
      </c>
      <c r="AD81" s="144">
        <f>Berechnung2!Q61</f>
        <v>0</v>
      </c>
      <c r="AE81" s="6"/>
      <c r="AF81" s="6"/>
      <c r="AG81" s="6"/>
      <c r="AH81" s="6"/>
      <c r="AI81" s="6"/>
      <c r="AJ81" s="6"/>
      <c r="AK81" s="6"/>
      <c r="AL81" s="6"/>
      <c r="AM81" s="6"/>
    </row>
    <row r="82" spans="2:39" hidden="1">
      <c r="B82" s="111"/>
      <c r="C82" s="111"/>
      <c r="D82" s="111"/>
      <c r="E82" s="111"/>
      <c r="F82" s="111"/>
      <c r="G82" s="111"/>
      <c r="H82" s="111"/>
      <c r="I82" s="111"/>
      <c r="J82" s="111"/>
      <c r="K82" s="111"/>
      <c r="L82" s="111"/>
      <c r="M82" s="111"/>
      <c r="N82" s="111"/>
      <c r="O82" s="111"/>
      <c r="P82" s="111"/>
      <c r="Q82" s="111"/>
      <c r="R82" s="111"/>
      <c r="S82" s="111"/>
      <c r="T82" s="111"/>
      <c r="U82" s="111"/>
      <c r="V82" s="111"/>
      <c r="W82" s="111"/>
      <c r="X82" s="111"/>
      <c r="Y82" s="111"/>
      <c r="Z82" s="111"/>
      <c r="AA82" s="111"/>
      <c r="AB82" s="111"/>
      <c r="AE82" s="6"/>
      <c r="AF82" s="6"/>
      <c r="AG82" s="6"/>
      <c r="AH82" s="6"/>
      <c r="AI82" s="6"/>
      <c r="AJ82" s="6"/>
      <c r="AK82" s="6"/>
      <c r="AL82" s="6"/>
      <c r="AM82" s="6"/>
    </row>
    <row r="83" spans="2:39">
      <c r="B83" s="111"/>
      <c r="C83" s="111"/>
      <c r="D83" s="111"/>
      <c r="E83" s="111"/>
      <c r="F83" s="111"/>
      <c r="G83" s="111"/>
      <c r="H83" s="111"/>
      <c r="I83" s="111"/>
      <c r="J83" s="111"/>
      <c r="K83" s="111"/>
      <c r="L83" s="111"/>
      <c r="M83" s="111"/>
      <c r="N83" s="111"/>
      <c r="O83" s="111"/>
      <c r="P83" s="111"/>
      <c r="Q83" s="111"/>
      <c r="R83" s="111"/>
      <c r="S83" s="111"/>
      <c r="T83" s="111"/>
      <c r="U83" s="111"/>
      <c r="V83" s="111"/>
      <c r="W83" s="111"/>
      <c r="X83" s="111"/>
      <c r="Y83" s="111"/>
      <c r="Z83" s="111"/>
      <c r="AA83" s="111"/>
      <c r="AB83" s="111"/>
      <c r="AE83" s="6"/>
      <c r="AF83" s="6"/>
      <c r="AG83" s="6"/>
      <c r="AH83" s="6"/>
      <c r="AI83" s="6"/>
      <c r="AJ83" s="6"/>
      <c r="AK83" s="6"/>
      <c r="AL83" s="6"/>
      <c r="AM83" s="6"/>
    </row>
  </sheetData>
  <sheetProtection algorithmName="SHA-512" hashValue="6WhYSO3yt9HJoqlTrROCSfvwZsOTIB4Z9bSGwXWC/dwedChxzKeYDPakchI8FaTXwaqXx/AUD7pwEc9vM5jPMA==" saltValue="FyfG8cknGDZgIeXWiLT/nA==" spinCount="100000" sheet="1" objects="1" scenarios="1" selectLockedCells="1"/>
  <dataConsolidate/>
  <customSheetViews>
    <customSheetView guid="{DAA0C1F4-4D8F-4BD8-91F9-40281B589772}" showGridLines="0">
      <selection activeCell="K19" sqref="K19"/>
      <pageMargins left="7.874015748031496E-2" right="3.937007874015748E-2" top="0.27559055118110237" bottom="0.27559055118110237" header="0.11811023622047245" footer="0.11811023622047245"/>
      <pageSetup paperSize="9" orientation="landscape" r:id="rId1"/>
      <headerFooter>
        <oddFooter>&amp;L&amp;"Arial,Standard"&amp;7&amp;F&amp;C&amp;"Arial,Standard"&amp;7 © DKG  Alle Rechte vorbehalten&amp;R&amp;"Arial,Standard"&amp;7&amp;P</oddFooter>
      </headerFooter>
    </customSheetView>
    <customSheetView guid="{AD479C9E-06F7-4C03-8179-295428B49475}" scale="106" showGridLines="0">
      <selection activeCell="E24" sqref="E24"/>
      <pageMargins left="7.874015748031496E-2" right="3.937007874015748E-2" top="0.27559055118110237" bottom="0.27559055118110237" header="0.11811023622047245" footer="0.11811023622047245"/>
      <pageSetup paperSize="9" orientation="landscape" r:id="rId2"/>
      <headerFooter>
        <oddFooter>&amp;L&amp;"Arial,Standard"&amp;7&amp;F&amp;C&amp;"Arial,Standard"&amp;7 © DKG  Alle Rechte vorbehalten&amp;R&amp;"Arial,Standard"&amp;7&amp;P</oddFooter>
      </headerFooter>
    </customSheetView>
  </customSheetViews>
  <mergeCells count="80">
    <mergeCell ref="B53:Y53"/>
    <mergeCell ref="E44:R44"/>
    <mergeCell ref="E45:R45"/>
    <mergeCell ref="E46:R46"/>
    <mergeCell ref="E47:R47"/>
    <mergeCell ref="S44:AA44"/>
    <mergeCell ref="E48:R48"/>
    <mergeCell ref="S47:AA47"/>
    <mergeCell ref="C48:D48"/>
    <mergeCell ref="S48:AA48"/>
    <mergeCell ref="S45:AA45"/>
    <mergeCell ref="C47:D47"/>
    <mergeCell ref="C45:D45"/>
    <mergeCell ref="C46:D46"/>
    <mergeCell ref="C44:D44"/>
    <mergeCell ref="C42:D42"/>
    <mergeCell ref="C41:D41"/>
    <mergeCell ref="E41:R41"/>
    <mergeCell ref="E42:R42"/>
    <mergeCell ref="C39:D39"/>
    <mergeCell ref="C40:D40"/>
    <mergeCell ref="E40:R40"/>
    <mergeCell ref="E39:R39"/>
    <mergeCell ref="S39:AA39"/>
    <mergeCell ref="T8:W8"/>
    <mergeCell ref="E12:S12"/>
    <mergeCell ref="W12:Y12"/>
    <mergeCell ref="Z15:Z24"/>
    <mergeCell ref="B10:AA10"/>
    <mergeCell ref="B12:D12"/>
    <mergeCell ref="T13:V13"/>
    <mergeCell ref="B17:B18"/>
    <mergeCell ref="E13:S13"/>
    <mergeCell ref="D17:D18"/>
    <mergeCell ref="O17:P17"/>
    <mergeCell ref="E17:N17"/>
    <mergeCell ref="U17:U18"/>
    <mergeCell ref="W13:Y13"/>
    <mergeCell ref="D15:R15"/>
    <mergeCell ref="S43:AA43"/>
    <mergeCell ref="S46:AA46"/>
    <mergeCell ref="S42:AA42"/>
    <mergeCell ref="S40:AA40"/>
    <mergeCell ref="S41:AA41"/>
    <mergeCell ref="T15:Y15"/>
    <mergeCell ref="S37:AA37"/>
    <mergeCell ref="E36:R36"/>
    <mergeCell ref="S38:AA38"/>
    <mergeCell ref="X17:X18"/>
    <mergeCell ref="AA17:AA18"/>
    <mergeCell ref="W16:W24"/>
    <mergeCell ref="C37:D37"/>
    <mergeCell ref="C38:D38"/>
    <mergeCell ref="E38:R38"/>
    <mergeCell ref="E37:R37"/>
    <mergeCell ref="Q17:Q18"/>
    <mergeCell ref="R17:R18"/>
    <mergeCell ref="B28:C28"/>
    <mergeCell ref="B31:AB31"/>
    <mergeCell ref="S36:AA36"/>
    <mergeCell ref="T24:V24"/>
    <mergeCell ref="T25:V25"/>
    <mergeCell ref="X24:Y24"/>
    <mergeCell ref="X25:Y25"/>
    <mergeCell ref="C43:D43"/>
    <mergeCell ref="E43:R43"/>
    <mergeCell ref="C6:Z6"/>
    <mergeCell ref="V17:V18"/>
    <mergeCell ref="X8:Z8"/>
    <mergeCell ref="Y17:Y18"/>
    <mergeCell ref="T17:T18"/>
    <mergeCell ref="T12:V12"/>
    <mergeCell ref="Z12:AA12"/>
    <mergeCell ref="C17:C18"/>
    <mergeCell ref="Z13:AA13"/>
    <mergeCell ref="S15:S24"/>
    <mergeCell ref="C8:E8"/>
    <mergeCell ref="B13:D13"/>
    <mergeCell ref="B32:AA32"/>
    <mergeCell ref="C36:D36"/>
  </mergeCells>
  <phoneticPr fontId="41" type="noConversion"/>
  <conditionalFormatting sqref="B12:D12">
    <cfRule type="expression" dxfId="78" priority="55" stopIfTrue="1">
      <formula>$B$12="Nicht in Ordnung"</formula>
    </cfRule>
  </conditionalFormatting>
  <conditionalFormatting sqref="B13:D13">
    <cfRule type="expression" dxfId="77" priority="56" stopIfTrue="1">
      <formula>$B$13="die inkorrekten und unvollständigen Einträge beheben"</formula>
    </cfRule>
  </conditionalFormatting>
  <conditionalFormatting sqref="C19">
    <cfRule type="expression" dxfId="76" priority="341" stopIfTrue="1">
      <formula>OR($B19="nicht relevant",$B19="EZ")</formula>
    </cfRule>
  </conditionalFormatting>
  <conditionalFormatting sqref="C20:C25">
    <cfRule type="expression" dxfId="75" priority="135" stopIfTrue="1">
      <formula>OR($B20="nicht relevant",$B20="EZ")</formula>
    </cfRule>
  </conditionalFormatting>
  <conditionalFormatting sqref="D19:D25">
    <cfRule type="expression" dxfId="74" priority="3308" stopIfTrue="1">
      <formula>OR($B19="nicht relevant",$B19="EZ")</formula>
    </cfRule>
    <cfRule type="expression" dxfId="73" priority="3309" stopIfTrue="1">
      <formula>LEN(TRIM(D19))=0</formula>
    </cfRule>
    <cfRule type="cellIs" dxfId="72" priority="3310" stopIfTrue="1" operator="lessThan">
      <formula>$V$65</formula>
    </cfRule>
  </conditionalFormatting>
  <conditionalFormatting sqref="E23:R24">
    <cfRule type="expression" dxfId="71" priority="7" stopIfTrue="1">
      <formula>OR($B23="nicht relevant",$B23="EZ")</formula>
    </cfRule>
    <cfRule type="expression" dxfId="70" priority="8" stopIfTrue="1">
      <formula>LEN(TRIM(E23))=0</formula>
    </cfRule>
  </conditionalFormatting>
  <conditionalFormatting sqref="E25:R25">
    <cfRule type="expression" dxfId="69" priority="3" stopIfTrue="1">
      <formula>OR($B25="nicht relevant",$B25="EZ")</formula>
    </cfRule>
  </conditionalFormatting>
  <conditionalFormatting sqref="N21:Q21">
    <cfRule type="expression" dxfId="68" priority="3144" stopIfTrue="1">
      <formula>OR($B21="nicht relevant",$B21="EZ")</formula>
    </cfRule>
    <cfRule type="expression" dxfId="67" priority="3145" stopIfTrue="1">
      <formula>LEN(TRIM(N21))=0</formula>
    </cfRule>
  </conditionalFormatting>
  <conditionalFormatting sqref="N19:R20 E19:L22">
    <cfRule type="expression" dxfId="66" priority="124" stopIfTrue="1">
      <formula>LEN(TRIM(E19))=0</formula>
    </cfRule>
    <cfRule type="expression" dxfId="65" priority="123" stopIfTrue="1">
      <formula>OR($B19="nicht relevant",$B19="EZ")</formula>
    </cfRule>
  </conditionalFormatting>
  <conditionalFormatting sqref="N22:R22">
    <cfRule type="expression" dxfId="64" priority="3139" stopIfTrue="1">
      <formula>LEN(TRIM(N22))=0</formula>
    </cfRule>
    <cfRule type="expression" dxfId="63" priority="176" stopIfTrue="1">
      <formula>OR($B22="nicht relevant",$B22="EZ")</formula>
    </cfRule>
  </conditionalFormatting>
  <conditionalFormatting sqref="R19:R24">
    <cfRule type="expression" dxfId="62" priority="6" stopIfTrue="1">
      <formula>LEN(TRIM(R19))=0</formula>
    </cfRule>
  </conditionalFormatting>
  <conditionalFormatting sqref="R19:R25">
    <cfRule type="expression" dxfId="61" priority="1" stopIfTrue="1">
      <formula>OR($B19="nicht relevant",$B19="EZ")</formula>
    </cfRule>
  </conditionalFormatting>
  <conditionalFormatting sqref="T19:T23">
    <cfRule type="expression" dxfId="60" priority="109" stopIfTrue="1">
      <formula>LEN(TRIM(T19))=0</formula>
    </cfRule>
    <cfRule type="cellIs" dxfId="59" priority="110" stopIfTrue="1" operator="greaterThan">
      <formula>D19</formula>
    </cfRule>
  </conditionalFormatting>
  <conditionalFormatting sqref="T19:V23">
    <cfRule type="expression" dxfId="58" priority="26" stopIfTrue="1">
      <formula>OR($B19="nicht relevant",$B19="EZ")</formula>
    </cfRule>
  </conditionalFormatting>
  <conditionalFormatting sqref="U19">
    <cfRule type="cellIs" dxfId="57" priority="107" stopIfTrue="1" operator="greaterThan">
      <formula>$D$19</formula>
    </cfRule>
  </conditionalFormatting>
  <conditionalFormatting sqref="U19:U23">
    <cfRule type="expression" dxfId="56" priority="27" stopIfTrue="1">
      <formula>LEN(TRIM(U19))=0</formula>
    </cfRule>
  </conditionalFormatting>
  <conditionalFormatting sqref="U20">
    <cfRule type="cellIs" dxfId="55" priority="115" stopIfTrue="1" operator="greaterThan">
      <formula>$D$20</formula>
    </cfRule>
  </conditionalFormatting>
  <conditionalFormatting sqref="U21">
    <cfRule type="cellIs" dxfId="54" priority="167" stopIfTrue="1" operator="greaterThan">
      <formula>$D$21</formula>
    </cfRule>
  </conditionalFormatting>
  <conditionalFormatting sqref="U22">
    <cfRule type="cellIs" dxfId="53" priority="166" stopIfTrue="1" operator="greaterThan">
      <formula>$D$22</formula>
    </cfRule>
  </conditionalFormatting>
  <conditionalFormatting sqref="U23">
    <cfRule type="cellIs" dxfId="52" priority="28" stopIfTrue="1" operator="greaterThan">
      <formula>$D$23</formula>
    </cfRule>
  </conditionalFormatting>
  <conditionalFormatting sqref="V19:V23">
    <cfRule type="expression" dxfId="51" priority="3228" stopIfTrue="1">
      <formula>LEN(TRIM(V19))=0</formula>
    </cfRule>
  </conditionalFormatting>
  <conditionalFormatting sqref="V21:V23">
    <cfRule type="cellIs" dxfId="50" priority="3313" stopIfTrue="1" operator="between">
      <formula>$V$66</formula>
      <formula>$X$66</formula>
    </cfRule>
  </conditionalFormatting>
  <conditionalFormatting sqref="V28">
    <cfRule type="cellIs" dxfId="49" priority="151" stopIfTrue="1" operator="between">
      <formula>$V$67</formula>
      <formula>$X$67</formula>
    </cfRule>
    <cfRule type="cellIs" dxfId="48" priority="152" stopIfTrue="1" operator="between">
      <formula>$W$68</formula>
      <formula>$X$68</formula>
    </cfRule>
    <cfRule type="cellIs" dxfId="47" priority="150" stopIfTrue="1" operator="equal">
      <formula>"---"</formula>
    </cfRule>
  </conditionalFormatting>
  <conditionalFormatting sqref="V30">
    <cfRule type="cellIs" dxfId="46" priority="2703" stopIfTrue="1" operator="equal">
      <formula>"---"</formula>
    </cfRule>
  </conditionalFormatting>
  <conditionalFormatting sqref="X19:X23">
    <cfRule type="cellIs" dxfId="45" priority="35" stopIfTrue="1" operator="greaterThan">
      <formula>T19</formula>
    </cfRule>
    <cfRule type="expression" dxfId="44" priority="34" stopIfTrue="1">
      <formula>LEN(TRIM(X19))=0</formula>
    </cfRule>
  </conditionalFormatting>
  <conditionalFormatting sqref="X19:Y23">
    <cfRule type="expression" dxfId="43" priority="32" stopIfTrue="1">
      <formula>OR($B19="nicht relevant",$B19="EZ")</formula>
    </cfRule>
  </conditionalFormatting>
  <conditionalFormatting sqref="Y19:Y23">
    <cfRule type="cellIs" dxfId="42" priority="37" stopIfTrue="1" operator="greaterThan">
      <formula>T19</formula>
    </cfRule>
    <cfRule type="expression" dxfId="41" priority="36" stopIfTrue="1">
      <formula>LEN(TRIM(Y19))=0</formula>
    </cfRule>
  </conditionalFormatting>
  <conditionalFormatting sqref="AA19:AA23">
    <cfRule type="expression" dxfId="40" priority="38" stopIfTrue="1">
      <formula>OR($B19="nicht relevant",$B19="EZ")</formula>
    </cfRule>
  </conditionalFormatting>
  <dataValidations count="8">
    <dataValidation type="whole" showInputMessage="1" showErrorMessage="1" errorTitle="Eingabefehler" error="Anzahl Pat. im Follow-Up zu hoch." sqref="T19:T23" xr:uid="{00000000-0002-0000-0900-000000000000}">
      <formula1>0</formula1>
      <formula2>D19-U19</formula2>
    </dataValidation>
    <dataValidation type="whole" allowBlank="1" showInputMessage="1" showErrorMessage="1" errorTitle="Eingabefehler" error="Ganze Zahl zwischen 0 und 5000 eingeben." sqref="E19:R24" xr:uid="{00000000-0002-0000-0900-000001000000}">
      <formula1>0</formula1>
      <formula2>5000</formula2>
    </dataValidation>
    <dataValidation type="decimal" allowBlank="1" showInputMessage="1" showErrorMessage="1" errorTitle="Aufüllhinweis" error="Nur Prozentwerte zwischen 0% und 100% können verwendet werden." sqref="AA19:AA25" xr:uid="{00000000-0002-0000-0900-000002000000}">
      <formula1>0</formula1>
      <formula2>1</formula2>
    </dataValidation>
    <dataValidation type="whole" operator="greaterThanOrEqual" allowBlank="1" showInputMessage="1" showErrorMessage="1" sqref="D19:D25" xr:uid="{00000000-0002-0000-0900-000003000000}">
      <formula1>0</formula1>
    </dataValidation>
    <dataValidation type="whole" showInputMessage="1" showErrorMessage="1" errorTitle="Eingabefehler" error="Anzahl Pat. im Follow-Up zu hoch." sqref="U19:U23" xr:uid="{00000000-0002-0000-0900-000004000000}">
      <formula1>0</formula1>
      <formula2>D19-T19</formula2>
    </dataValidation>
    <dataValidation type="whole" showInputMessage="1" showErrorMessage="1" errorTitle="Eingabefehler" error="Summe Spalten X+ Y (Gestorbene Patienten) darf nicht größer als Spalte T (Patientenrückmeldungen) sein." sqref="Y19:Y23" xr:uid="{00000000-0002-0000-0900-000005000000}">
      <formula1>0</formula1>
      <formula2>$T19-$X19</formula2>
    </dataValidation>
    <dataValidation type="whole" showInputMessage="1" showErrorMessage="1" errorTitle="Eingabefehler" error="Summe Spalten X+ Y (Gestorbene Patienten) darf nicht größer als Spalte T (Patientenrückmeldungen) sein." sqref="X19:X23" xr:uid="{00000000-0002-0000-0900-000006000000}">
      <formula1>0</formula1>
      <formula2>$T19-$Y19</formula2>
    </dataValidation>
    <dataValidation allowBlank="1" showInputMessage="1" showErrorMessage="1" errorTitle="Eingabefehler" error="Ganze Zahl zwischen 0 und 5000 eingeben." sqref="E25:R25" xr:uid="{00000000-0002-0000-0900-000007000000}"/>
  </dataValidations>
  <pageMargins left="0.39370078740157483" right="3.937007874015748E-2" top="0.59055118110236227" bottom="0.39370078740157483" header="0.11811023622047245" footer="0.11811023622047245"/>
  <pageSetup paperSize="9" scale="87" orientation="landscape" r:id="rId3"/>
  <headerFooter>
    <oddFooter>&amp;L&amp;"Arial,Standard"&amp;7&amp;F&amp;C&amp;"Arial,Standard"&amp;7 © DKG  Alle Rechte vorbehalten&amp;R&amp;"Arial,Standard"&amp;7&amp;P</oddFooter>
  </headerFooter>
  <ignoredErrors>
    <ignoredError sqref="E25:R25" unlockedFormula="1"/>
  </ignoredErrors>
  <drawing r:id="rId4"/>
  <legacyDrawing r:id="rId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9"/>
  <dimension ref="A1:BK61"/>
  <sheetViews>
    <sheetView topLeftCell="A3" zoomScale="80" zoomScaleNormal="80" workbookViewId="0">
      <selection activeCell="B21" sqref="B21"/>
    </sheetView>
  </sheetViews>
  <sheetFormatPr defaultColWidth="9" defaultRowHeight="14.25"/>
  <cols>
    <col min="1" max="1" width="20.7109375" style="1" customWidth="1"/>
    <col min="2" max="2" width="37.28515625" style="1" customWidth="1"/>
    <col min="3" max="3" width="47.42578125" style="1" customWidth="1"/>
    <col min="4" max="4" width="33.140625" style="1" customWidth="1"/>
    <col min="5" max="5" width="19.28515625" style="1" customWidth="1"/>
    <col min="6" max="6" width="42" style="1" customWidth="1"/>
    <col min="7" max="7" width="46.85546875" style="1" customWidth="1"/>
    <col min="8" max="8" width="29.42578125" style="12" customWidth="1"/>
    <col min="9" max="9" width="39.5703125" style="19" customWidth="1"/>
    <col min="10" max="10" width="38.7109375" style="232" customWidth="1"/>
    <col min="11" max="11" width="39" style="230" customWidth="1"/>
    <col min="12" max="12" width="29.85546875" style="1" customWidth="1"/>
    <col min="13" max="13" width="32.85546875" style="1" customWidth="1"/>
    <col min="14" max="14" width="27.5703125" style="1" customWidth="1"/>
    <col min="15" max="15" width="24.42578125" style="1" customWidth="1"/>
    <col min="16" max="16" width="52.7109375" style="1" customWidth="1"/>
    <col min="17" max="17" width="42.85546875" style="1" customWidth="1"/>
    <col min="18" max="18" width="41.140625" style="1" customWidth="1"/>
    <col min="19" max="19" width="27.5703125" style="1" customWidth="1"/>
    <col min="20" max="20" width="21.7109375" style="1" customWidth="1"/>
    <col min="21" max="21" width="19.7109375" style="1" customWidth="1"/>
    <col min="22" max="22" width="18.7109375" style="1" customWidth="1"/>
    <col min="23" max="161" width="11.42578125" style="1" customWidth="1"/>
    <col min="162" max="16384" width="9" style="1"/>
  </cols>
  <sheetData>
    <row r="1" spans="1:63">
      <c r="H1" s="1"/>
      <c r="I1" s="1"/>
      <c r="J1" s="230"/>
    </row>
    <row r="2" spans="1:63" s="21" customFormat="1" ht="20.25" customHeight="1">
      <c r="A2" s="15" t="s">
        <v>92</v>
      </c>
      <c r="J2" s="231"/>
      <c r="K2" s="231"/>
      <c r="AJ2" s="19"/>
      <c r="BJ2" s="1"/>
      <c r="BK2" s="12"/>
    </row>
    <row r="3" spans="1:63" ht="14.25" customHeight="1">
      <c r="AJ3" s="19"/>
      <c r="BK3" s="12"/>
    </row>
    <row r="4" spans="1:63">
      <c r="H4" s="1"/>
      <c r="I4" s="1"/>
      <c r="J4" s="230"/>
      <c r="AJ4" s="19"/>
      <c r="BK4" s="12"/>
    </row>
    <row r="5" spans="1:63" ht="15" customHeight="1">
      <c r="B5" s="52" t="s">
        <v>84</v>
      </c>
      <c r="C5" s="30" t="s">
        <v>76</v>
      </c>
      <c r="D5" s="29" t="s">
        <v>11</v>
      </c>
      <c r="E5" s="53" t="s">
        <v>86</v>
      </c>
      <c r="F5" s="54" t="s">
        <v>87</v>
      </c>
      <c r="H5" s="1"/>
      <c r="I5" s="230"/>
      <c r="J5" s="230"/>
      <c r="K5" s="1"/>
      <c r="AI5" s="27"/>
      <c r="BH5" s="21"/>
      <c r="BI5" s="10"/>
    </row>
    <row r="6" spans="1:63" ht="24.75" customHeight="1">
      <c r="B6" s="72" t="str">
        <f>IF(AND(E6=0,F6=0,Berechnung3!A7="relevant"),B8,IF(OR(Berechnung3!A7="nicht relevant",Berechnung3!A7="EZ"),"",B9))</f>
        <v/>
      </c>
      <c r="C6" s="71">
        <f>Berechnung3!J57</f>
        <v>0</v>
      </c>
      <c r="D6" s="48">
        <f>Berechnung3!J58</f>
        <v>0</v>
      </c>
      <c r="E6" s="73">
        <f>Berechnung3!J56</f>
        <v>0</v>
      </c>
      <c r="F6" s="74">
        <f>Berechnung3!J55</f>
        <v>0</v>
      </c>
      <c r="H6" s="1"/>
      <c r="I6" s="230"/>
      <c r="J6" s="230"/>
      <c r="K6" s="1"/>
      <c r="AI6" s="27"/>
    </row>
    <row r="7" spans="1:63">
      <c r="H7" s="1"/>
      <c r="I7" s="1"/>
      <c r="J7" s="230"/>
      <c r="AJ7" s="27"/>
    </row>
    <row r="8" spans="1:63" ht="15">
      <c r="A8" s="25" t="s">
        <v>106</v>
      </c>
      <c r="B8" s="1" t="s">
        <v>120</v>
      </c>
      <c r="H8" s="1"/>
      <c r="I8" s="1"/>
      <c r="J8" s="230"/>
      <c r="AJ8" s="19"/>
    </row>
    <row r="9" spans="1:63">
      <c r="B9" s="1" t="s">
        <v>130</v>
      </c>
      <c r="H9" s="1"/>
      <c r="I9" s="1"/>
      <c r="J9" s="230"/>
      <c r="AJ9" s="19"/>
    </row>
    <row r="10" spans="1:63">
      <c r="H10" s="1"/>
      <c r="I10" s="1"/>
      <c r="J10" s="230"/>
      <c r="AJ10" s="19"/>
    </row>
    <row r="11" spans="1:63" ht="15.75">
      <c r="A11" s="19"/>
      <c r="B11" s="15" t="s">
        <v>112</v>
      </c>
      <c r="H11" s="1"/>
      <c r="I11" s="1"/>
      <c r="J11" s="230"/>
      <c r="AJ11" s="19"/>
    </row>
    <row r="12" spans="1:63">
      <c r="A12" s="19"/>
      <c r="H12" s="1"/>
      <c r="I12" s="1"/>
      <c r="J12" s="230"/>
      <c r="AJ12" s="19"/>
    </row>
    <row r="13" spans="1:63" ht="15" customHeight="1">
      <c r="A13" s="19"/>
      <c r="B13" s="963" t="s">
        <v>101</v>
      </c>
      <c r="C13" s="965" t="s">
        <v>114</v>
      </c>
      <c r="D13" s="961" t="s">
        <v>59</v>
      </c>
      <c r="E13" s="967" t="s">
        <v>303</v>
      </c>
      <c r="H13" s="1"/>
      <c r="I13" s="1"/>
      <c r="J13" s="230"/>
      <c r="AJ13" s="19"/>
    </row>
    <row r="14" spans="1:63" ht="15" customHeight="1">
      <c r="A14" s="27"/>
      <c r="B14" s="964"/>
      <c r="C14" s="966"/>
      <c r="D14" s="962"/>
      <c r="E14" s="967"/>
      <c r="F14" s="21"/>
      <c r="G14" s="21"/>
      <c r="H14" s="21"/>
      <c r="I14" s="96" t="s">
        <v>303</v>
      </c>
      <c r="J14" s="293" t="s">
        <v>302</v>
      </c>
      <c r="AJ14" s="19"/>
    </row>
    <row r="15" spans="1:63" ht="66.95" customHeight="1">
      <c r="A15" s="117" t="s">
        <v>111</v>
      </c>
      <c r="B15" s="28" t="str">
        <f>CONCATENATE(IF(Berechnung3!$H$2=Berechnung2!$M$33,Berechnung3!$B$2,""),IF(Berechnung3!$H$3=Berechnung2!$M$33,Berechnung3!$B$3,""),IF(Berechnung3!$H$4=Berechnung2!$M$33,Berechnung3!$B$4,""),IF(Berechnung3!$H$5=Berechnung2!$M$33,Berechnung3!$B$5,""),IF(Berechnung3!$H$6=Berechnung2!$M$33,Berechnung3!$B$6,""),IF(Berechnung3!$H$7=Berechnung2!$M$33,Berechnung3!$B$7,""),IF(Berechnung3!$H$8=Berechnung2!$M$33,Berechnung3!$B$8,""))</f>
        <v/>
      </c>
      <c r="C15" s="28">
        <f t="shared" ref="C15:C20" si="0">IF(LEN(B15)&gt;0,"X",0)</f>
        <v>0</v>
      </c>
      <c r="D15" s="103" t="str">
        <f>IF(COUNTIF(Berechnung3!$H$2:$H$8,Berechnung2!$M$33)&gt;0,CONCATENATE("  ",Berechnung2!$F$5,"                                            ",Berechnung2!$M$33),"")</f>
        <v/>
      </c>
      <c r="E15" s="103" t="str">
        <f>IF(COUNTIF(Berechnung3!$H$2:$H$8,Berechnung2!$M$33)&gt;0,"a","")</f>
        <v/>
      </c>
      <c r="G15" s="36" t="e">
        <f t="array" ref="G15">INDEX(B:B,SMALL(IF($C$15:$C$23="X",ROW($15:$23)),1))</f>
        <v>#NUM!</v>
      </c>
      <c r="H15" s="36" t="e">
        <f t="array" ref="H15">INDEX(D:D,SMALL(IF($C$15:$C$23="X",ROW($15:$23)),1))</f>
        <v>#NUM!</v>
      </c>
      <c r="I15" s="189" t="e">
        <f t="array" ref="I15">INDEX(E:E,SMALL(IF($C$15:$C$23="X",ROW($15:$23)),1))</f>
        <v>#NUM!</v>
      </c>
      <c r="J15" s="295" t="e">
        <f>IF(AND(Datendefizite_Matrix!D17="",I15&lt;&gt;""),"Anmerkung OnkoZert : Keine Erläuterung vorhanden",Datendefizite_Matrix!D17)</f>
        <v>#NUM!</v>
      </c>
      <c r="AJ15" s="19"/>
    </row>
    <row r="16" spans="1:63" ht="66.95" customHeight="1">
      <c r="A16" s="129" t="s">
        <v>132</v>
      </c>
      <c r="B16" s="28" t="str">
        <f>CONCATENATE(IF(Berechnung3!$H$9=Berechnung2!$M$34,Berechnung3!$B$2,""),IF(Berechnung3!$H$10=Berechnung2!$M$34,Berechnung3!$B$3,""),IF(Berechnung3!$H$11=Berechnung2!$M$34,Berechnung3!$B$4,""),IF(Berechnung3!$H$12=Berechnung2!$M$34,Berechnung3!$B$5,""),IF(Berechnung3!$H$13=Berechnung2!$M$34,Berechnung3!$B$6,""),IF(Berechnung3!$H$14=Berechnung2!$M$34,Berechnung3!$B$7,""),IF(Berechnung3!$H$15=Berechnung2!$M$34,Berechnung3!$B$8,""))</f>
        <v/>
      </c>
      <c r="C16" s="28">
        <f t="shared" si="0"/>
        <v>0</v>
      </c>
      <c r="D16" s="103" t="str">
        <f>IF(COUNTIF(Berechnung3!$H$9:$H$15,Berechnung2!$M$34)&gt;0,CONCATENATE("",Berechnung2!$C$5,"                                                                ",Berechnung2!$M$34),"")</f>
        <v/>
      </c>
      <c r="E16" s="103" t="str">
        <f>IF(COUNTIF(Berechnung3!$H$9:$H$15,Berechnung2!$M$34)&gt;0,"b","")</f>
        <v/>
      </c>
      <c r="G16" s="36" t="e">
        <f t="array" ref="G16">INDEX(B:B,SMALL(IF($C$15:$C$23="X",ROW($15:$23)),2))</f>
        <v>#NUM!</v>
      </c>
      <c r="H16" s="36" t="e">
        <f t="array" ref="H16">INDEX(D:D,SMALL(IF($C$15:$C$23="X",ROW($15:$23)),2))</f>
        <v>#NUM!</v>
      </c>
      <c r="I16" s="189" t="e">
        <f t="array" ref="I16">INDEX(E:E,SMALL(IF($C$15:$C$23="X",ROW($15:$23)),2))</f>
        <v>#NUM!</v>
      </c>
      <c r="J16" s="295" t="e">
        <f>IF(AND(Datendefizite_Matrix!D18="",I16&lt;&gt;""),"Anmerkung OnkoZert : Keine Erläuterung vorhanden",Datendefizite_Matrix!D18)</f>
        <v>#NUM!</v>
      </c>
      <c r="AJ16" s="19"/>
      <c r="BK16" s="26"/>
    </row>
    <row r="17" spans="1:63" ht="66.95" customHeight="1">
      <c r="A17" s="162" t="s">
        <v>237</v>
      </c>
      <c r="B17" s="28" t="str">
        <f>CONCATENATE(IF(Berechnung3!$H$16=Berechnung2!$M$38,Berechnung3!$B$2,""),IF(Berechnung3!$H$17=Berechnung2!$M$38,Berechnung3!$B$3,""),IF(Berechnung3!$H$18=Berechnung2!$M$38,Berechnung3!$B$4,""),IF(Berechnung3!$H$19=Berechnung2!$M$38,Berechnung3!$B$5,""),IF(Berechnung3!$H$20=Berechnung2!$M$38,Berechnung3!$B$6,""),IF(Berechnung3!$H$21=Berechnung2!$M$38,Berechnung3!$B$7,""),IF(Berechnung3!$H$22=Berechnung2!$M$38,Berechnung3!$B$8,""))</f>
        <v/>
      </c>
      <c r="C17" s="28">
        <f t="shared" si="0"/>
        <v>0</v>
      </c>
      <c r="D17" s="103" t="str">
        <f>IF(COUNTIF(Berechnung3!$H$16:$H$22,Berechnung2!$M$38)&gt;0,CONCATENATE("  ",Berechnung2!$E$5,"- ",Berechnung2!$M$38),"")</f>
        <v/>
      </c>
      <c r="E17" s="103" t="str">
        <f>IF(COUNTIF(Berechnung3!$H$16:$H$22,Berechnung2!$M$38)&gt;0,"c","")</f>
        <v/>
      </c>
      <c r="G17" s="36" t="e">
        <f t="array" ref="G17">INDEX(B:B,SMALL(IF($C$15:$C$23="X",ROW($15:$23)),3))</f>
        <v>#NUM!</v>
      </c>
      <c r="H17" s="36" t="e">
        <f t="array" ref="H17">INDEX(D:D,SMALL(IF($C$15:$C$23="X",ROW($15:$23)),3))</f>
        <v>#NUM!</v>
      </c>
      <c r="I17" s="189" t="e">
        <f t="array" ref="I17">INDEX(E:E,SMALL(IF($C$15:$C$23="X",ROW($15:$23)),3))</f>
        <v>#NUM!</v>
      </c>
      <c r="J17" s="295" t="e">
        <f>IF(AND(Datendefizite_Matrix!D19="",I17&lt;&gt;""),"Anmerkung OnkoZert : Keine Erläuterung vorhanden",Datendefizite_Matrix!D19)</f>
        <v>#NUM!</v>
      </c>
      <c r="AJ17" s="19"/>
      <c r="BK17" s="26"/>
    </row>
    <row r="18" spans="1:63" ht="66.95" customHeight="1">
      <c r="A18" s="162" t="s">
        <v>238</v>
      </c>
      <c r="B18" s="28" t="str">
        <f>CONCATENATE(IF(Berechnung3!$H$23=Berechnung2!$M$39,Berechnung3!$B$2,""),IF(Berechnung3!$H$24=Berechnung2!$M$39,Berechnung3!$B$3,""),IF(Berechnung3!$H$25=Berechnung2!$M$39,Berechnung3!$B$4,""),IF(Berechnung3!$H$26=Berechnung2!$M$39,Berechnung3!$B$5,""),IF(Berechnung3!$H$27=Berechnung2!$M$39,Berechnung3!$B$6,""),IF(Berechnung3!$H$28=Berechnung2!$M$39,Berechnung3!$B$7,""),IF(Berechnung3!$H$29=Berechnung2!$M$39,Berechnung3!$B$8,""))</f>
        <v/>
      </c>
      <c r="C18" s="28">
        <f t="shared" si="0"/>
        <v>0</v>
      </c>
      <c r="D18" s="103" t="str">
        <f>IF(COUNTIF(Berechnung3!$H$23:$H$29,Berechnung2!$M$39)&gt;0,CONCATENATE(" ",Berechnung2!$E$5,"- ",Berechnung2!$M$39),"")</f>
        <v/>
      </c>
      <c r="E18" s="103" t="str">
        <f>IF(COUNTIF(Berechnung3!$H$23:$H$29,Berechnung2!$M$39)&gt;0,"d","")</f>
        <v/>
      </c>
      <c r="G18" s="36" t="e">
        <f t="array" ref="G18">INDEX(B:B,SMALL(IF($C$15:$C$23="X",ROW($15:$23)),4))</f>
        <v>#NUM!</v>
      </c>
      <c r="H18" s="36" t="e">
        <f t="array" ref="H18">INDEX(D:D,SMALL(IF($C$15:$C$23="X",ROW($15:$23)),4))</f>
        <v>#NUM!</v>
      </c>
      <c r="I18" s="189" t="e">
        <f t="array" ref="I18">INDEX(E:E,SMALL(IF($C$15:$C$23="X",ROW($15:$23)),4))</f>
        <v>#NUM!</v>
      </c>
      <c r="J18" s="295" t="e">
        <f>IF(AND(Datendefizite_Matrix!D20="",I18&lt;&gt;""),"Anmerkung OnkoZert : Keine Erläuterung vorhanden",Datendefizite_Matrix!D20)</f>
        <v>#NUM!</v>
      </c>
      <c r="AJ18" s="19"/>
      <c r="BK18" s="26"/>
    </row>
    <row r="19" spans="1:63" ht="66.95" customHeight="1">
      <c r="A19" s="162" t="s">
        <v>239</v>
      </c>
      <c r="B19" s="28" t="str">
        <f>CONCATENATE(IF(Berechnung3!$H$30=Berechnung2!$M$40,Berechnung3!$B$2,""),IF(Berechnung3!$H$31=Berechnung2!$M$40,Berechnung3!$B$3,""),IF(Berechnung3!$H$32=Berechnung2!$M$40,Berechnung3!$B$4,""),IF(Berechnung3!$H$33=Berechnung2!$M$40,Berechnung3!$B$5,""),IF(Berechnung3!$H$34=Berechnung2!$M$40,Berechnung3!$B$6,""),IF(Berechnung3!$H$35=Berechnung2!$M$40,Berechnung3!$B$7,""),IF(Berechnung3!$H$36=Berechnung2!$M$40,Berechnung3!$B$8,""))</f>
        <v/>
      </c>
      <c r="C19" s="28">
        <f t="shared" si="0"/>
        <v>0</v>
      </c>
      <c r="D19" s="103" t="str">
        <f>IF(COUNTIF(Berechnung3!$H$30:$H$36,Berechnung2!$M$40)&gt;0,CONCATENATE("",Berechnung2!$E$5,"- ",Berechnung2!$M$40),"")</f>
        <v/>
      </c>
      <c r="E19" s="103" t="str">
        <f>IF(COUNTIF(Berechnung3!$H$30:$H$36,Berechnung2!$M$40)&gt;0,"e","")</f>
        <v/>
      </c>
      <c r="G19" s="36" t="e">
        <f t="array" ref="G19">INDEX(B:B,SMALL(IF($C$15:$C$23="X",ROW($15:$23)),5))</f>
        <v>#NUM!</v>
      </c>
      <c r="H19" s="36" t="e">
        <f t="array" ref="H19">INDEX(D:D,SMALL(IF($C$15:$C$23="X",ROW($15:$23)),5))</f>
        <v>#NUM!</v>
      </c>
      <c r="I19" s="189" t="e">
        <f t="array" ref="I19">INDEX(E:E,SMALL(IF($C$15:$C$23="X",ROW($15:$23)),5))</f>
        <v>#NUM!</v>
      </c>
      <c r="J19" s="295" t="e">
        <f>IF(AND(Datendefizite_Matrix!D21="",I19&lt;&gt;""),"Anmerkung OnkoZert : Keine Erläuterung vorhanden",Datendefizite_Matrix!D21)</f>
        <v>#NUM!</v>
      </c>
      <c r="AJ19" s="19"/>
      <c r="BK19" s="26"/>
    </row>
    <row r="20" spans="1:63" ht="66.95" customHeight="1">
      <c r="A20" s="162" t="s">
        <v>240</v>
      </c>
      <c r="B20" s="28" t="str">
        <f>CONCATENATE(IF(Berechnung3!$H$37=Berechnung2!$M$41,Berechnung3!$B$2,""),IF(Berechnung3!$H$38=Berechnung2!$M$41,Berechnung3!$B$3,""),IF(Berechnung3!$H$39=Berechnung2!$M$41,Berechnung3!$B$4,""),IF(Berechnung3!$H$40=Berechnung2!$M$41,Berechnung3!$B$5,""),IF(Berechnung3!$H$41=Berechnung2!$M$41,Berechnung3!$B$6,""),IF(Berechnung3!$H$42=Berechnung2!$M$41,Berechnung3!$B$7,""),IF(Berechnung3!$H$43=Berechnung2!$M$41,Berechnung3!$B$7,""))</f>
        <v/>
      </c>
      <c r="C20" s="28">
        <f t="shared" si="0"/>
        <v>0</v>
      </c>
      <c r="D20" s="103" t="str">
        <f>IF(COUNTIF(Berechnung3!$H$37:$H$43,Berechnung2!$M$41)&gt;0,CONCATENATE("",Berechnung2!$E$5,"- ",Berechnung2!$M$41),"")</f>
        <v/>
      </c>
      <c r="E20" s="103" t="str">
        <f>IF(COUNTIF(Berechnung3!$H$37:$H$43,Berechnung2!$M$41)&gt;0,"f","")</f>
        <v/>
      </c>
      <c r="G20" s="36" t="e">
        <f t="array" ref="G20">INDEX(B:B,SMALL(IF($C$15:$C$23="X",ROW($15:$23)),6))</f>
        <v>#NUM!</v>
      </c>
      <c r="H20" s="36" t="e">
        <f t="array" ref="H20">INDEX(D:D,SMALL(IF($C$15:$C$23="X",ROW($15:$23)),6))</f>
        <v>#NUM!</v>
      </c>
      <c r="I20" s="189" t="e">
        <f t="array" ref="I20">INDEX(E:E,SMALL(IF($C$15:$C$23="X",ROW($15:$23)),6))</f>
        <v>#NUM!</v>
      </c>
      <c r="J20" s="295" t="e">
        <f>IF(AND(Datendefizite_Matrix!D22="",I20&lt;&gt;""),"Anmerkung OnkoZert : Keine Erläuterung vorhanden",Datendefizite_Matrix!D22)</f>
        <v>#NUM!</v>
      </c>
      <c r="AJ20" s="19"/>
      <c r="BK20" s="26"/>
    </row>
    <row r="21" spans="1:63" ht="66.95" customHeight="1">
      <c r="A21" s="117" t="s">
        <v>6</v>
      </c>
      <c r="B21" s="28" t="str">
        <f>Berechnung3!E44</f>
        <v/>
      </c>
      <c r="C21" s="28">
        <f>IF(LEN(D21)&gt;0,"X",0)</f>
        <v>0</v>
      </c>
      <c r="D21" s="103" t="str">
        <f t="array" ref="D21">IF(COUNTIF(Berechnung3!$H$44,Berechnung2!$M$36)&gt;0,CONCATENATE("",Berechnung1!$E$5,"                         ",Berechnung2!$M$36),"")</f>
        <v/>
      </c>
      <c r="E21" s="103" t="str">
        <f>IF(COUNTIF(Berechnung3!$H$44,Berechnung2!$M$36)&gt;0,"g","")</f>
        <v/>
      </c>
      <c r="G21" s="36" t="e">
        <f t="array" ref="G21">INDEX(B:B,SMALL(IF($C$15:$C$23="X",ROW($15:$23)),7))</f>
        <v>#NUM!</v>
      </c>
      <c r="H21" s="36" t="e">
        <f t="array" ref="H21">INDEX(D:D,SMALL(IF($C$15:$C$23="X",ROW($15:$23)),7))</f>
        <v>#NUM!</v>
      </c>
      <c r="I21" s="189" t="e">
        <f t="array" ref="I21">INDEX(E:E,SMALL(IF($C$15:$C$23="X",ROW($15:$23)),7))</f>
        <v>#NUM!</v>
      </c>
      <c r="J21" s="295" t="e">
        <f>IF(AND(Datendefizite_Matrix!D23="",I21&lt;&gt;""),"Anmerkung OnkoZert : Keine Erläuterung vorhanden",Datendefizite_Matrix!D23)</f>
        <v>#NUM!</v>
      </c>
      <c r="AJ21" s="19"/>
    </row>
    <row r="22" spans="1:63" ht="66.95" customHeight="1">
      <c r="A22" s="117"/>
      <c r="B22" s="28" t="str">
        <f>Berechnung3!E45</f>
        <v/>
      </c>
      <c r="C22" s="28">
        <f>IF(LEN(D22)&gt;0,"X",0)</f>
        <v>0</v>
      </c>
      <c r="D22" s="103" t="str">
        <f t="array" ref="D22">IF(COUNTIF(Berechnung3!$H$45,Berechnung2!$M$37),CONCATENATE(" ",Berechnung2!$C$5,"                                  ",Berechnung2!$M$37),"")</f>
        <v/>
      </c>
      <c r="E22" s="103" t="str">
        <f>IF(COUNTIF(Berechnung3!$H$45,Berechnung2!$M$37),"h","")</f>
        <v/>
      </c>
      <c r="G22" s="36" t="e">
        <f t="array" ref="G22">INDEX(B:B,SMALL(IF($C$15:$C$23="X",ROW($15:$23)),8))</f>
        <v>#NUM!</v>
      </c>
      <c r="H22" s="163" t="e">
        <f t="array" ref="H22">INDEX(D:D,SMALL(IF($C$15:$C$23="X",ROW($15:$23)),8))</f>
        <v>#NUM!</v>
      </c>
      <c r="I22" s="189" t="e">
        <f t="array" ref="I22">INDEX(E:E,SMALL(IF($C$15:$C$23="X",ROW($15:$23)),8))</f>
        <v>#NUM!</v>
      </c>
      <c r="J22" s="295" t="e">
        <f>IF(AND(Datendefizite_Matrix!D24="",I22&lt;&gt;""),"Anmerkung OnkoZert : Keine Erläuterung vorhanden",Datendefizite_Matrix!D24)</f>
        <v>#NUM!</v>
      </c>
      <c r="AJ22" s="19"/>
    </row>
    <row r="23" spans="1:63" ht="66.95" customHeight="1">
      <c r="A23" s="117" t="s">
        <v>133</v>
      </c>
      <c r="B23" s="28" t="str">
        <f>CONCATENATE(IF(Berechnung3!$H$46=Berechnung2!M35,Berechnung3!$B$2,""),IF(Berechnung3!$H$47=Berechnung2!M35,Berechnung3!$B$3,""),IF(Berechnung3!$H$48=Berechnung2!M35,Berechnung3!$B$4,""),IF(Berechnung3!$H$49=Berechnung2!M35,Berechnung3!$B$5,""),IF(Berechnung3!$H$50=Berechnung2!M35,Berechnung3!$B$6,""),IF(Berechnung3!$H$51=Berechnung2!M35,Berechnung3!$B$7,""),IF(Berechnung3!$H$52=Berechnung2!M35,Berechnung3!$B$8,""))</f>
        <v/>
      </c>
      <c r="C23" s="28">
        <f>IF(LEN(B23)&gt;0,"X",0)</f>
        <v>0</v>
      </c>
      <c r="D23" s="103" t="str">
        <f>IF(COUNTIF(Berechnung3!H46:H52,Berechnung2!$M$35)&gt;0,CONCATENATE(" ",Berechnung1!$D$4,"                                              ",Berechnung2!$M$35),"")</f>
        <v/>
      </c>
      <c r="E23" s="103" t="str">
        <f>IF(COUNTIF(Berechnung3!H46:H52,Berechnung2!$M$35)&gt;0,"i","")</f>
        <v/>
      </c>
      <c r="G23" s="36" t="e">
        <f t="array" ref="G23">INDEX(B:B,SMALL(IF($C$15:$C$23="X",ROW($15:$23)),9))</f>
        <v>#NUM!</v>
      </c>
      <c r="H23" s="163" t="e">
        <f t="array" ref="H23">INDEX(D:D,SMALL(IF($C$15:$C$23="X",ROW($15:$23)),9))</f>
        <v>#NUM!</v>
      </c>
      <c r="I23" s="189" t="e">
        <f t="array" ref="I23">INDEX(E:E,SMALL(IF($C$15:$C$23="X",ROW($15:$23)),9))</f>
        <v>#NUM!</v>
      </c>
      <c r="J23" s="295" t="e">
        <f>IF(AND(Datendefizite_Matrix!D25="",I23&lt;&gt;""),"Anmerkung OnkoZert : Keine Erläuterung vorhanden",Datendefizite_Matrix!D25)</f>
        <v>#NUM!</v>
      </c>
      <c r="AJ23" s="19"/>
      <c r="BK23" s="12"/>
    </row>
    <row r="26" spans="1:63">
      <c r="A26" s="58" t="str">
        <f>'Basic Data'!O14</f>
        <v>-----</v>
      </c>
      <c r="B26" s="59">
        <f>IF(A26&gt;A27,0,DATEDIF(A26,A27,"y"))</f>
        <v>0</v>
      </c>
      <c r="C26" s="60"/>
    </row>
    <row r="27" spans="1:63">
      <c r="A27" s="58">
        <v>44196</v>
      </c>
      <c r="B27" s="59"/>
    </row>
    <row r="29" spans="1:63" ht="21">
      <c r="A29" s="51"/>
    </row>
    <row r="31" spans="1:63" customFormat="1" ht="21">
      <c r="A31" s="51" t="s">
        <v>100</v>
      </c>
      <c r="B31" s="76" t="s">
        <v>108</v>
      </c>
      <c r="C31" s="77"/>
      <c r="D31" s="77"/>
      <c r="E31" s="77"/>
      <c r="F31" s="78"/>
      <c r="G31" s="79" t="s">
        <v>105</v>
      </c>
      <c r="H31" s="80"/>
      <c r="I31" s="80"/>
      <c r="J31" s="233"/>
      <c r="K31" s="234"/>
      <c r="L31" s="78"/>
      <c r="M31" s="76" t="s">
        <v>140</v>
      </c>
      <c r="N31" s="77"/>
      <c r="O31" s="77"/>
      <c r="P31" s="77"/>
      <c r="Q31" s="80" t="s">
        <v>141</v>
      </c>
    </row>
    <row r="32" spans="1:63" customFormat="1" ht="15">
      <c r="B32" s="76"/>
      <c r="C32" s="77"/>
      <c r="D32" s="77"/>
      <c r="E32" s="77"/>
      <c r="F32" s="78"/>
      <c r="G32" s="79"/>
      <c r="H32" s="82"/>
      <c r="I32" s="82"/>
      <c r="J32" s="233"/>
      <c r="K32" s="234"/>
      <c r="L32" s="78"/>
      <c r="M32" s="81"/>
      <c r="N32" s="77"/>
      <c r="O32" s="77"/>
      <c r="P32" s="77"/>
      <c r="Q32" s="96" t="s">
        <v>142</v>
      </c>
    </row>
    <row r="33" spans="2:18" customFormat="1" ht="15">
      <c r="B33" s="83"/>
      <c r="C33" s="75"/>
      <c r="D33" s="84" t="s">
        <v>111</v>
      </c>
      <c r="E33" s="245"/>
      <c r="F33" s="86"/>
      <c r="G33" s="90"/>
      <c r="H33" s="87"/>
      <c r="I33" s="87"/>
      <c r="J33" s="235"/>
      <c r="K33" s="236"/>
      <c r="L33" s="86"/>
      <c r="M33" s="224" t="s">
        <v>285</v>
      </c>
      <c r="N33" s="75"/>
      <c r="O33" s="75"/>
      <c r="P33" s="75"/>
      <c r="Q33" s="85"/>
    </row>
    <row r="34" spans="2:18" customFormat="1" ht="15">
      <c r="B34" s="83" t="s">
        <v>102</v>
      </c>
      <c r="C34" s="75"/>
      <c r="D34" s="85" t="s">
        <v>109</v>
      </c>
      <c r="E34" s="246"/>
      <c r="F34" s="86" t="s">
        <v>97</v>
      </c>
      <c r="G34" s="87"/>
      <c r="H34" s="87">
        <v>5</v>
      </c>
      <c r="I34" s="91"/>
      <c r="J34" s="235"/>
      <c r="K34" s="236"/>
      <c r="L34" s="86"/>
      <c r="M34" s="75" t="s">
        <v>143</v>
      </c>
      <c r="N34" s="75"/>
      <c r="O34" s="75"/>
      <c r="P34" s="75"/>
      <c r="Q34" s="85"/>
    </row>
    <row r="35" spans="2:18" customFormat="1" ht="15">
      <c r="B35" s="83" t="s">
        <v>263</v>
      </c>
      <c r="C35" s="75"/>
      <c r="D35" s="85" t="s">
        <v>109</v>
      </c>
      <c r="E35" s="246"/>
      <c r="F35" s="86" t="s">
        <v>97</v>
      </c>
      <c r="G35" s="378">
        <v>0</v>
      </c>
      <c r="H35" s="88">
        <v>0</v>
      </c>
      <c r="I35" s="92"/>
      <c r="J35" s="236">
        <v>0.49998999999999999</v>
      </c>
      <c r="K35" s="236">
        <v>0.49998999999999999</v>
      </c>
      <c r="L35" s="86"/>
      <c r="M35" s="75" t="s">
        <v>258</v>
      </c>
      <c r="N35" s="75"/>
      <c r="O35" s="75"/>
      <c r="P35" s="75"/>
      <c r="Q35" s="85"/>
    </row>
    <row r="36" spans="2:18" customFormat="1" ht="15">
      <c r="B36" s="415" t="s">
        <v>421</v>
      </c>
      <c r="C36" s="75"/>
      <c r="D36" s="85" t="s">
        <v>110</v>
      </c>
      <c r="E36" s="246"/>
      <c r="F36" s="86" t="s">
        <v>97</v>
      </c>
      <c r="G36" s="379">
        <v>0</v>
      </c>
      <c r="H36" s="88">
        <v>0</v>
      </c>
      <c r="I36" s="90"/>
      <c r="J36" s="236">
        <v>0.59999000000000002</v>
      </c>
      <c r="K36" s="237">
        <v>0.59999000000000002</v>
      </c>
      <c r="L36" s="86"/>
      <c r="M36" s="75" t="s">
        <v>264</v>
      </c>
      <c r="N36" s="75"/>
      <c r="O36" s="75"/>
      <c r="P36" s="75"/>
      <c r="Q36" s="85"/>
    </row>
    <row r="37" spans="2:18" customFormat="1" ht="15">
      <c r="B37" s="415" t="s">
        <v>422</v>
      </c>
      <c r="C37" s="75"/>
      <c r="D37" s="85" t="s">
        <v>109</v>
      </c>
      <c r="E37" s="246"/>
      <c r="F37" s="86" t="s">
        <v>96</v>
      </c>
      <c r="G37" s="87"/>
      <c r="H37" s="88">
        <v>0</v>
      </c>
      <c r="I37" s="377">
        <v>0.95001000000000002</v>
      </c>
      <c r="J37" s="236">
        <v>1</v>
      </c>
      <c r="K37" s="236">
        <v>0.95001000000000002</v>
      </c>
      <c r="L37" s="86"/>
      <c r="M37" s="75" t="s">
        <v>265</v>
      </c>
      <c r="N37" s="75"/>
      <c r="O37" s="75"/>
      <c r="P37" s="75"/>
      <c r="Q37" s="85"/>
    </row>
    <row r="38" spans="2:18" customFormat="1" ht="15">
      <c r="B38" s="83" t="s">
        <v>237</v>
      </c>
      <c r="C38" s="75"/>
      <c r="D38" s="85" t="s">
        <v>234</v>
      </c>
      <c r="E38" s="246"/>
      <c r="F38" s="86"/>
      <c r="G38" s="87"/>
      <c r="H38" s="93"/>
      <c r="I38" s="87"/>
      <c r="J38" s="238"/>
      <c r="K38" s="239"/>
      <c r="L38" s="86"/>
      <c r="M38" s="399" t="s">
        <v>349</v>
      </c>
      <c r="N38" s="400"/>
      <c r="O38" s="400"/>
      <c r="P38" s="75"/>
      <c r="Q38" s="85"/>
    </row>
    <row r="39" spans="2:18" customFormat="1" ht="15">
      <c r="B39" s="83" t="s">
        <v>238</v>
      </c>
      <c r="C39" s="75"/>
      <c r="D39" s="85" t="s">
        <v>234</v>
      </c>
      <c r="E39" s="246"/>
      <c r="F39" s="86"/>
      <c r="G39" s="87"/>
      <c r="H39" s="87"/>
      <c r="I39" s="87"/>
      <c r="J39" s="235"/>
      <c r="K39" s="236"/>
      <c r="L39" s="86"/>
      <c r="M39" s="401" t="s">
        <v>350</v>
      </c>
      <c r="N39" s="402"/>
      <c r="O39" s="402"/>
      <c r="P39" s="128"/>
      <c r="Q39" s="161"/>
    </row>
    <row r="40" spans="2:18" customFormat="1" ht="15">
      <c r="B40" s="83" t="s">
        <v>239</v>
      </c>
      <c r="C40" s="75"/>
      <c r="D40" s="85" t="s">
        <v>234</v>
      </c>
      <c r="E40" s="246"/>
      <c r="F40" s="86"/>
      <c r="G40" s="87"/>
      <c r="H40" s="87"/>
      <c r="I40" s="87"/>
      <c r="J40" s="235"/>
      <c r="K40" s="236"/>
      <c r="L40" s="86"/>
      <c r="M40" s="401" t="s">
        <v>351</v>
      </c>
      <c r="N40" s="402"/>
      <c r="O40" s="402"/>
      <c r="P40" s="128"/>
      <c r="Q40" s="161"/>
    </row>
    <row r="41" spans="2:18" customFormat="1" ht="15">
      <c r="B41" s="83" t="s">
        <v>240</v>
      </c>
      <c r="C41" s="75"/>
      <c r="D41" s="85" t="s">
        <v>234</v>
      </c>
      <c r="E41" s="246"/>
      <c r="F41" s="86"/>
      <c r="G41" s="87"/>
      <c r="H41" s="87"/>
      <c r="I41" s="87"/>
      <c r="J41" s="235"/>
      <c r="K41" s="236"/>
      <c r="L41" s="86"/>
      <c r="M41" s="401" t="s">
        <v>352</v>
      </c>
      <c r="N41" s="402"/>
      <c r="O41" s="402"/>
      <c r="P41" s="402"/>
      <c r="Q41" s="161"/>
    </row>
    <row r="42" spans="2:18" customFormat="1" ht="15">
      <c r="B42" s="81"/>
      <c r="C42" s="81"/>
      <c r="D42" s="81"/>
      <c r="E42" s="81"/>
      <c r="F42" s="81"/>
      <c r="G42" s="81"/>
      <c r="H42" s="81"/>
      <c r="I42" s="81"/>
      <c r="J42" s="240"/>
      <c r="K42" s="240"/>
      <c r="L42" s="81"/>
      <c r="M42" s="81"/>
      <c r="N42" s="81"/>
      <c r="O42" s="81"/>
      <c r="P42" s="81"/>
      <c r="Q42" s="85"/>
    </row>
    <row r="43" spans="2:18" customFormat="1" ht="15">
      <c r="B43" s="150" t="s">
        <v>90</v>
      </c>
      <c r="C43" s="151"/>
      <c r="D43" s="152"/>
      <c r="E43" s="152"/>
      <c r="F43" s="153" t="s">
        <v>107</v>
      </c>
      <c r="G43" s="153" t="s">
        <v>103</v>
      </c>
      <c r="H43" s="153"/>
      <c r="I43" s="153"/>
      <c r="J43" s="241"/>
      <c r="K43" s="241" t="s">
        <v>104</v>
      </c>
      <c r="L43" s="154"/>
      <c r="M43" s="155" t="s">
        <v>253</v>
      </c>
      <c r="N43" s="155"/>
      <c r="O43" s="155" t="s">
        <v>253</v>
      </c>
      <c r="P43" s="155"/>
      <c r="Q43" s="156"/>
    </row>
    <row r="44" spans="2:18" customFormat="1" ht="15">
      <c r="B44" s="150"/>
      <c r="C44" s="157">
        <v>1E-3</v>
      </c>
      <c r="D44" s="150"/>
      <c r="E44" s="150"/>
      <c r="F44" s="158">
        <v>0</v>
      </c>
      <c r="G44" s="159">
        <f t="shared" ref="G44:G51" si="1">H44-$C$44</f>
        <v>0.59899999999999998</v>
      </c>
      <c r="H44" s="160">
        <v>0.6</v>
      </c>
      <c r="I44" s="159"/>
      <c r="J44" s="242">
        <f t="shared" ref="J44:J51" si="2">K44-$C$44</f>
        <v>0.98899999999999999</v>
      </c>
      <c r="K44" s="428">
        <v>0.99</v>
      </c>
      <c r="L44" s="154"/>
      <c r="M44" s="155" t="s">
        <v>253</v>
      </c>
      <c r="N44" s="155"/>
      <c r="O44" s="155" t="s">
        <v>253</v>
      </c>
      <c r="P44" s="155"/>
      <c r="Q44" s="156"/>
    </row>
    <row r="45" spans="2:18" customFormat="1" ht="15">
      <c r="B45" s="150"/>
      <c r="C45" s="157">
        <v>1E-3</v>
      </c>
      <c r="D45" s="150"/>
      <c r="E45" s="150"/>
      <c r="F45" s="158">
        <v>0</v>
      </c>
      <c r="G45" s="159">
        <f t="shared" si="1"/>
        <v>0.59899999999999998</v>
      </c>
      <c r="H45" s="160">
        <v>0.6</v>
      </c>
      <c r="I45" s="159"/>
      <c r="J45" s="242">
        <f t="shared" si="2"/>
        <v>0.98899999999999999</v>
      </c>
      <c r="K45" s="428">
        <v>0.99</v>
      </c>
      <c r="L45" s="154"/>
      <c r="M45" s="155" t="s">
        <v>253</v>
      </c>
      <c r="N45" s="155"/>
      <c r="O45" s="155" t="s">
        <v>253</v>
      </c>
      <c r="P45" s="155"/>
      <c r="Q45" s="156"/>
      <c r="R45" s="81"/>
    </row>
    <row r="46" spans="2:18" customFormat="1" ht="15">
      <c r="B46" s="150"/>
      <c r="C46" s="157">
        <v>1E-3</v>
      </c>
      <c r="D46" s="150"/>
      <c r="E46" s="150"/>
      <c r="F46" s="158">
        <v>0</v>
      </c>
      <c r="G46" s="159">
        <f t="shared" si="1"/>
        <v>0.59899999999999998</v>
      </c>
      <c r="H46" s="160">
        <v>0.6</v>
      </c>
      <c r="I46" s="159"/>
      <c r="J46" s="242">
        <f t="shared" si="2"/>
        <v>0.98899999999999999</v>
      </c>
      <c r="K46" s="428">
        <v>0.99</v>
      </c>
      <c r="L46" s="154"/>
      <c r="M46" s="155" t="s">
        <v>253</v>
      </c>
      <c r="N46" s="155"/>
      <c r="O46" s="155" t="s">
        <v>253</v>
      </c>
      <c r="P46" s="155"/>
      <c r="Q46" s="156"/>
      <c r="R46" s="81"/>
    </row>
    <row r="47" spans="2:18" customFormat="1" ht="15">
      <c r="B47" s="150"/>
      <c r="C47" s="157">
        <v>1E-3</v>
      </c>
      <c r="D47" s="150"/>
      <c r="E47" s="150"/>
      <c r="F47" s="158">
        <v>0</v>
      </c>
      <c r="G47" s="159">
        <f t="shared" si="1"/>
        <v>0.59899999999999998</v>
      </c>
      <c r="H47" s="160">
        <v>0.6</v>
      </c>
      <c r="I47" s="159"/>
      <c r="J47" s="242">
        <f t="shared" si="2"/>
        <v>0.98899999999999999</v>
      </c>
      <c r="K47" s="428">
        <v>0.99</v>
      </c>
      <c r="L47" s="154"/>
      <c r="M47" s="155" t="s">
        <v>253</v>
      </c>
      <c r="N47" s="155"/>
      <c r="O47" s="155" t="s">
        <v>253</v>
      </c>
      <c r="P47" s="155"/>
      <c r="Q47" s="156"/>
      <c r="R47" s="81"/>
    </row>
    <row r="48" spans="2:18" customFormat="1" ht="15">
      <c r="B48" s="150"/>
      <c r="C48" s="157">
        <v>1E-3</v>
      </c>
      <c r="D48" s="150"/>
      <c r="E48" s="150"/>
      <c r="F48" s="158">
        <v>0</v>
      </c>
      <c r="G48" s="159">
        <f t="shared" si="1"/>
        <v>0.59899999999999998</v>
      </c>
      <c r="H48" s="160">
        <v>0.6</v>
      </c>
      <c r="I48" s="159"/>
      <c r="J48" s="242">
        <f t="shared" si="2"/>
        <v>0.98899999999999999</v>
      </c>
      <c r="K48" s="428">
        <v>0.99</v>
      </c>
      <c r="L48" s="154"/>
      <c r="M48" s="155" t="s">
        <v>253</v>
      </c>
      <c r="N48" s="155"/>
      <c r="O48" s="155" t="s">
        <v>253</v>
      </c>
      <c r="P48" s="155"/>
      <c r="Q48" s="156"/>
      <c r="R48" s="81"/>
    </row>
    <row r="49" spans="2:18" customFormat="1" ht="15">
      <c r="B49" s="150"/>
      <c r="C49" s="157">
        <v>1E-3</v>
      </c>
      <c r="D49" s="150"/>
      <c r="E49" s="150"/>
      <c r="F49" s="158">
        <v>0</v>
      </c>
      <c r="G49" s="159">
        <f t="shared" si="1"/>
        <v>0.59899999999999998</v>
      </c>
      <c r="H49" s="160">
        <v>0.6</v>
      </c>
      <c r="I49" s="159"/>
      <c r="J49" s="242">
        <f t="shared" si="2"/>
        <v>0.98899999999999999</v>
      </c>
      <c r="K49" s="428">
        <v>0.99</v>
      </c>
      <c r="L49" s="154"/>
      <c r="M49" s="155" t="s">
        <v>253</v>
      </c>
      <c r="N49" s="155"/>
      <c r="O49" s="155" t="s">
        <v>253</v>
      </c>
      <c r="P49" s="155"/>
      <c r="Q49" s="156"/>
      <c r="R49" s="81"/>
    </row>
    <row r="50" spans="2:18" customFormat="1" ht="15">
      <c r="B50" s="150"/>
      <c r="C50" s="157">
        <v>1E-3</v>
      </c>
      <c r="D50" s="150"/>
      <c r="E50" s="150"/>
      <c r="F50" s="158">
        <v>0</v>
      </c>
      <c r="G50" s="159">
        <f t="shared" si="1"/>
        <v>0.59899999999999998</v>
      </c>
      <c r="H50" s="160">
        <v>0.6</v>
      </c>
      <c r="I50" s="159"/>
      <c r="J50" s="242">
        <f t="shared" si="2"/>
        <v>0.98899999999999999</v>
      </c>
      <c r="K50" s="428">
        <v>0.99</v>
      </c>
      <c r="L50" s="154"/>
      <c r="M50" s="155" t="s">
        <v>253</v>
      </c>
      <c r="N50" s="155"/>
      <c r="O50" s="155" t="s">
        <v>253</v>
      </c>
      <c r="P50" s="155"/>
      <c r="Q50" s="156"/>
      <c r="R50" s="81"/>
    </row>
    <row r="51" spans="2:18" customFormat="1" ht="15">
      <c r="B51" s="150"/>
      <c r="C51" s="157">
        <v>1E-3</v>
      </c>
      <c r="D51" s="150"/>
      <c r="E51" s="150"/>
      <c r="F51" s="158">
        <v>0</v>
      </c>
      <c r="G51" s="159">
        <f t="shared" si="1"/>
        <v>0.59899999999999998</v>
      </c>
      <c r="H51" s="160">
        <v>0.6</v>
      </c>
      <c r="I51" s="159"/>
      <c r="J51" s="242">
        <f t="shared" si="2"/>
        <v>0.98899999999999999</v>
      </c>
      <c r="K51" s="428">
        <v>0.99</v>
      </c>
      <c r="L51" s="154"/>
      <c r="M51" s="155" t="s">
        <v>253</v>
      </c>
      <c r="N51" s="155"/>
      <c r="O51" s="155" t="s">
        <v>253</v>
      </c>
      <c r="P51" s="155"/>
      <c r="Q51" s="156"/>
      <c r="R51" s="81"/>
    </row>
    <row r="52" spans="2:18" customFormat="1" ht="15">
      <c r="B52" s="81"/>
      <c r="C52" s="94"/>
      <c r="F52" s="94"/>
      <c r="G52" s="94"/>
      <c r="H52" s="94"/>
      <c r="I52" s="94"/>
      <c r="J52" s="244"/>
      <c r="K52" s="429"/>
      <c r="L52" s="89"/>
      <c r="M52" s="95"/>
      <c r="N52" s="95"/>
      <c r="O52" s="95"/>
      <c r="P52" s="95"/>
      <c r="Q52" s="85"/>
      <c r="R52" s="81"/>
    </row>
    <row r="53" spans="2:18" customFormat="1" ht="15">
      <c r="B53" s="150" t="s">
        <v>58</v>
      </c>
      <c r="C53" s="152"/>
      <c r="D53" s="152"/>
      <c r="E53" s="152"/>
      <c r="F53" s="153"/>
      <c r="G53" s="153" t="s">
        <v>103</v>
      </c>
      <c r="H53" s="153"/>
      <c r="I53" s="153"/>
      <c r="J53" s="241"/>
      <c r="K53" s="242" t="s">
        <v>104</v>
      </c>
      <c r="L53" s="154"/>
      <c r="M53" s="155" t="s">
        <v>252</v>
      </c>
      <c r="N53" s="155"/>
      <c r="O53" s="155" t="s">
        <v>252</v>
      </c>
      <c r="P53" s="155"/>
      <c r="Q53" s="156"/>
      <c r="R53" s="81"/>
    </row>
    <row r="54" spans="2:18" customFormat="1" ht="15">
      <c r="B54" s="150"/>
      <c r="C54" s="157">
        <v>1E-3</v>
      </c>
      <c r="D54" s="157">
        <v>-1.0000000000000001E-5</v>
      </c>
      <c r="E54" s="157"/>
      <c r="F54" s="158">
        <v>0</v>
      </c>
      <c r="G54" s="159">
        <v>0.59899999999999998</v>
      </c>
      <c r="H54" s="160">
        <v>0.6</v>
      </c>
      <c r="I54" s="159"/>
      <c r="J54" s="242">
        <f>K54-$C$44</f>
        <v>0.94899999999999995</v>
      </c>
      <c r="K54" s="428">
        <v>0.95</v>
      </c>
      <c r="L54" s="154"/>
      <c r="M54" s="155" t="s">
        <v>252</v>
      </c>
      <c r="N54" s="155"/>
      <c r="O54" s="155" t="s">
        <v>252</v>
      </c>
      <c r="P54" s="155"/>
      <c r="Q54" s="156"/>
      <c r="R54" s="81"/>
    </row>
    <row r="55" spans="2:18" customFormat="1" ht="15">
      <c r="B55" s="150"/>
      <c r="C55" s="157">
        <v>1E-3</v>
      </c>
      <c r="D55" s="157">
        <v>-1.0000000000000001E-5</v>
      </c>
      <c r="E55" s="157"/>
      <c r="F55" s="158">
        <v>0</v>
      </c>
      <c r="G55" s="159">
        <v>0.59899999999999998</v>
      </c>
      <c r="H55" s="160">
        <v>0.6</v>
      </c>
      <c r="I55" s="159"/>
      <c r="J55" s="242">
        <f>K55-$C$44</f>
        <v>0.94899999999999995</v>
      </c>
      <c r="K55" s="428">
        <v>0.95</v>
      </c>
      <c r="L55" s="154"/>
      <c r="M55" s="155" t="s">
        <v>252</v>
      </c>
      <c r="N55" s="155"/>
      <c r="O55" s="155" t="s">
        <v>252</v>
      </c>
      <c r="P55" s="155"/>
      <c r="Q55" s="156"/>
      <c r="R55" s="81"/>
    </row>
    <row r="56" spans="2:18" customFormat="1" ht="15">
      <c r="B56" s="150"/>
      <c r="C56" s="157">
        <v>1E-3</v>
      </c>
      <c r="D56" s="157">
        <v>-1.0000000000000001E-5</v>
      </c>
      <c r="E56" s="157"/>
      <c r="F56" s="158">
        <v>0</v>
      </c>
      <c r="G56" s="159">
        <v>0.59899999999999998</v>
      </c>
      <c r="H56" s="160">
        <v>0.6</v>
      </c>
      <c r="I56" s="159"/>
      <c r="J56" s="242">
        <f>K56-$C$44</f>
        <v>0.94899999999999995</v>
      </c>
      <c r="K56" s="428">
        <v>0.95</v>
      </c>
      <c r="L56" s="154"/>
      <c r="M56" s="155" t="s">
        <v>252</v>
      </c>
      <c r="N56" s="155"/>
      <c r="O56" s="155" t="s">
        <v>252</v>
      </c>
      <c r="P56" s="155"/>
      <c r="Q56" s="156"/>
      <c r="R56" s="81"/>
    </row>
    <row r="57" spans="2:18" customFormat="1" ht="15">
      <c r="B57" s="150"/>
      <c r="C57" s="157">
        <v>1E-3</v>
      </c>
      <c r="D57" s="157">
        <v>-1.0000000000000001E-5</v>
      </c>
      <c r="E57" s="157"/>
      <c r="F57" s="158">
        <v>0</v>
      </c>
      <c r="G57" s="159">
        <v>0.84899999999999998</v>
      </c>
      <c r="H57" s="160">
        <v>0.85</v>
      </c>
      <c r="I57" s="159"/>
      <c r="J57" s="242">
        <f>K57-$C$44</f>
        <v>0.98899999999999999</v>
      </c>
      <c r="K57" s="428">
        <v>0.99</v>
      </c>
      <c r="L57" s="154"/>
      <c r="M57" s="155" t="s">
        <v>252</v>
      </c>
      <c r="N57" s="155"/>
      <c r="O57" s="155" t="s">
        <v>252</v>
      </c>
      <c r="P57" s="155"/>
      <c r="Q57" s="156"/>
      <c r="R57" s="81"/>
    </row>
    <row r="58" spans="2:18" customFormat="1" ht="15">
      <c r="B58" s="150"/>
      <c r="C58" s="157">
        <v>1E-3</v>
      </c>
      <c r="D58" s="157">
        <v>-1.0000000000000001E-5</v>
      </c>
      <c r="E58" s="157"/>
      <c r="F58" s="158">
        <v>0</v>
      </c>
      <c r="G58" s="159">
        <v>0.94899999999999995</v>
      </c>
      <c r="H58" s="160">
        <v>0.95</v>
      </c>
      <c r="I58" s="159"/>
      <c r="J58" s="242">
        <f>K58-$C$44</f>
        <v>0.98899999999999999</v>
      </c>
      <c r="K58" s="428">
        <v>0.99</v>
      </c>
      <c r="L58" s="154"/>
      <c r="M58" s="155" t="s">
        <v>252</v>
      </c>
      <c r="N58" s="155"/>
      <c r="O58" s="155" t="s">
        <v>252</v>
      </c>
      <c r="P58" s="155"/>
      <c r="Q58" s="156"/>
      <c r="R58" s="81"/>
    </row>
    <row r="59" spans="2:18" customFormat="1" ht="15">
      <c r="B59" s="150"/>
      <c r="C59" s="151"/>
      <c r="D59" s="157"/>
      <c r="E59" s="157"/>
      <c r="F59" s="158"/>
      <c r="G59" s="159"/>
      <c r="H59" s="160"/>
      <c r="I59" s="159"/>
      <c r="J59" s="242"/>
      <c r="K59" s="243"/>
      <c r="L59" s="154"/>
      <c r="M59" s="155"/>
      <c r="N59" s="155"/>
      <c r="O59" s="155"/>
      <c r="P59" s="155"/>
      <c r="Q59" s="156"/>
      <c r="R59" s="81"/>
    </row>
    <row r="60" spans="2:18" customFormat="1" ht="15">
      <c r="B60" s="150"/>
      <c r="C60" s="151"/>
      <c r="D60" s="157"/>
      <c r="E60" s="157"/>
      <c r="F60" s="158"/>
      <c r="G60" s="159"/>
      <c r="H60" s="160"/>
      <c r="I60" s="159"/>
      <c r="J60" s="242"/>
      <c r="K60" s="243"/>
      <c r="L60" s="154"/>
      <c r="M60" s="155"/>
      <c r="N60" s="155"/>
      <c r="O60" s="155"/>
      <c r="P60" s="155"/>
      <c r="Q60" s="156"/>
      <c r="R60" s="81"/>
    </row>
    <row r="61" spans="2:18" customFormat="1" ht="15">
      <c r="B61" s="150"/>
      <c r="C61" s="151"/>
      <c r="D61" s="157"/>
      <c r="E61" s="157"/>
      <c r="F61" s="158"/>
      <c r="G61" s="159"/>
      <c r="H61" s="160"/>
      <c r="I61" s="159"/>
      <c r="J61" s="242"/>
      <c r="K61" s="243"/>
      <c r="L61" s="154"/>
      <c r="M61" s="155"/>
      <c r="N61" s="155"/>
      <c r="O61" s="155"/>
      <c r="P61" s="155"/>
      <c r="Q61" s="156"/>
      <c r="R61" s="81"/>
    </row>
  </sheetData>
  <customSheetViews>
    <customSheetView guid="{DAA0C1F4-4D8F-4BD8-91F9-40281B589772}" scale="80" state="hidden">
      <selection activeCell="E33" sqref="E33"/>
      <pageMargins left="0.31496062992125984" right="0.11811023622047245" top="0.39370078740157483" bottom="0.39370078740157483" header="0.31496062992125984" footer="0.31496062992125984"/>
      <pageSetup paperSize="9" orientation="landscape" r:id="rId1"/>
    </customSheetView>
    <customSheetView guid="{AD479C9E-06F7-4C03-8179-295428B49475}">
      <selection activeCell="B11" sqref="B11"/>
      <pageMargins left="0.31496062992125984" right="0.11811023622047245" top="0.39370078740157483" bottom="0.39370078740157483" header="0.31496062992125984" footer="0.31496062992125984"/>
      <pageSetup paperSize="9" orientation="landscape" r:id="rId2"/>
    </customSheetView>
  </customSheetViews>
  <mergeCells count="4">
    <mergeCell ref="D13:D14"/>
    <mergeCell ref="B13:B14"/>
    <mergeCell ref="C13:C14"/>
    <mergeCell ref="E13:E14"/>
  </mergeCells>
  <phoneticPr fontId="41" type="noConversion"/>
  <conditionalFormatting sqref="BI7">
    <cfRule type="expression" dxfId="39" priority="2160">
      <formula>$BI7="EZ"</formula>
    </cfRule>
    <cfRule type="expression" dxfId="38" priority="2161">
      <formula>$BI7="nicht relevant"</formula>
    </cfRule>
  </conditionalFormatting>
  <pageMargins left="0.31496062992125984" right="0.11811023622047245" top="0.39370078740157483" bottom="0.39370078740157483" header="0.31496062992125984" footer="0.31496062992125984"/>
  <pageSetup paperSize="9" orientation="landscape"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7"/>
  <dimension ref="A1:P80"/>
  <sheetViews>
    <sheetView showGridLines="0" topLeftCell="A34" zoomScaleNormal="100" workbookViewId="0">
      <selection activeCell="E46" sqref="E46"/>
    </sheetView>
  </sheetViews>
  <sheetFormatPr defaultColWidth="11.42578125" defaultRowHeight="15"/>
  <cols>
    <col min="1" max="1" width="15" customWidth="1"/>
    <col min="2" max="2" width="11.5703125" customWidth="1"/>
    <col min="3" max="3" width="4.140625" customWidth="1"/>
    <col min="4" max="4" width="24.140625" customWidth="1"/>
    <col min="5" max="5" width="11.42578125" customWidth="1"/>
    <col min="6" max="6" width="9" customWidth="1"/>
    <col min="7" max="7" width="10.28515625" customWidth="1"/>
    <col min="8" max="8" width="21.5703125" customWidth="1"/>
    <col min="9" max="9" width="79.42578125" style="255" customWidth="1"/>
    <col min="10" max="10" width="5.85546875" style="255" customWidth="1"/>
    <col min="11" max="11" width="30.5703125" customWidth="1"/>
    <col min="12" max="12" width="14.7109375" style="65" customWidth="1"/>
    <col min="13" max="13" width="9" style="65" customWidth="1"/>
    <col min="14" max="14" width="22.42578125" style="65" customWidth="1"/>
    <col min="15" max="15" width="35.28515625" style="170" customWidth="1"/>
    <col min="16" max="16" width="70" style="170" customWidth="1"/>
  </cols>
  <sheetData>
    <row r="1" spans="1:16" ht="32.25" customHeight="1" thickBot="1">
      <c r="L1" s="256" t="s">
        <v>113</v>
      </c>
      <c r="M1" s="261" t="s">
        <v>303</v>
      </c>
      <c r="N1" s="294" t="s">
        <v>292</v>
      </c>
      <c r="O1" s="227" t="s">
        <v>59</v>
      </c>
      <c r="P1" s="256" t="s">
        <v>2</v>
      </c>
    </row>
    <row r="2" spans="1:16" s="49" customFormat="1" ht="24" customHeight="1">
      <c r="A2" s="270" t="str">
        <f>IF(Berechnung2!$B$26&gt;6,IF(Berechnung2!$B$26=7,"EZ",IF(Berechnung2!$B$26&gt;7,"relevant","?")),"nicht relevant")</f>
        <v>nicht relevant</v>
      </c>
      <c r="B2" s="271" t="str">
        <f>CONCATENATE("2013;"," ")</f>
        <v xml:space="preserve">2013; </v>
      </c>
      <c r="C2" s="268"/>
      <c r="D2" s="282" t="s">
        <v>87</v>
      </c>
      <c r="E2" s="263" t="str">
        <f>IF(H2="","","2013")</f>
        <v/>
      </c>
      <c r="F2" s="248" t="str">
        <f t="shared" ref="F2:F7" si="0">IF(H2="","","a")</f>
        <v/>
      </c>
      <c r="G2" s="248" t="str">
        <f t="shared" ref="G2:G7" si="1">IF(H2="","",1)</f>
        <v/>
      </c>
      <c r="H2" s="253" t="str">
        <f>IF(A2="relevant",IF(COUNTIF(Matrix!D19:Y19,"")&gt;3,Berechnung2!$M$33,""),"")</f>
        <v/>
      </c>
      <c r="I2" s="285" t="str">
        <f>IF(H2="","",VLOOKUP(F2,Berechnung2!$I$15:$J$23,2,FALSE))</f>
        <v/>
      </c>
      <c r="J2" s="299" t="str">
        <f>IF(H2&lt;&gt;"",1,"")</f>
        <v/>
      </c>
      <c r="L2" s="295" t="str">
        <f t="array" aca="1" ref="L2" ca="1">IF(ROW()-ROW($F$2:$F$52)+1&gt;ROWS($E$2:$E$52)-COUNTBLANK($E$2:$E$52),"",INDIRECT(ADDRESS(SMALL((IF($E$2:$E$52&lt;&gt;"",ROW($E$2:$E$52),ROW()+ROWS($E$2:$E$52))),ROW()-ROW($F$2:$F$52)+1),COLUMN($E$2:$E$52),4)))</f>
        <v/>
      </c>
      <c r="M2" s="295" t="str">
        <f t="array" aca="1" ref="M2" ca="1">IF(ROW()-ROW($G$2:$G$52)+1&gt;ROWS($F$2:$F$52)-COUNTBLANK($F$2:$F$52),"",INDIRECT(ADDRESS(SMALL((IF($F$2:$F$52&lt;&gt;"",ROW($F$2:$F$52),ROW()+ROWS($F$2:$F$52))),ROW()-ROW($G$2:$G$52)+1),COLUMN($F$2:$F$52),4)))</f>
        <v/>
      </c>
      <c r="N2" s="295" t="str">
        <f t="array" aca="1" ref="N2" ca="1">IF(ROW()-ROW($H$2:$H$52)+1&gt;ROWS($G$2:$G$52)-COUNTBLANK($G$2:$G$52),"",INDIRECT(ADDRESS(SMALL((IF($G$2:$G$52&lt;&gt;"",ROW($G$2:$G$52),ROW()+ROWS($G$2:$G$52))),ROW()-ROW($H$2:$H$52)+1),COLUMN($G$2:$G$52),4)))</f>
        <v/>
      </c>
      <c r="O2" s="296" t="str">
        <f t="array" aca="1" ref="O2" ca="1">IF(ROW()-ROW($I$2:$I$52)+1&gt;ROWS($H$2:$H$52)-COUNTBLANK($H$2:$H$52),"",INDIRECT(ADDRESS(SMALL((IF($H$2:$H$52&lt;&gt;"",ROW($H$2:$H$52),ROW()+ROWS($H$2:$H$52))),ROW()-ROW($I$2:$I$52)+1),COLUMN($H$2:$H$52),4)))</f>
        <v/>
      </c>
      <c r="P2" s="297" t="str">
        <f t="array" aca="1" ref="P2" ca="1">IF(ROW()-ROW($J$2:$J$52)+1&gt;ROWS($I$2:$I$52)-COUNTBLANK($I$2:$I$52),"",INDIRECT(ADDRESS(SMALL((IF($I$2:$I$52&lt;&gt;"",ROW($I$2:$I$52),ROW()+ROWS($I$2:$I$52))),ROW()-ROW($J$2:$J$52)+1),COLUMN($I$2:$I$52),4)))</f>
        <v/>
      </c>
    </row>
    <row r="3" spans="1:16" s="49" customFormat="1" ht="56.25" customHeight="1">
      <c r="A3" s="272" t="str">
        <f>IF(Berechnung2!$B$26&gt;5,IF(Berechnung2!$B$26=6,"EZ",IF(Berechnung2!$B$26&gt;6,"relevant","?")),"nicht relevant")</f>
        <v>nicht relevant</v>
      </c>
      <c r="B3" s="273" t="str">
        <f>CONCATENATE("2014;"," ")</f>
        <v xml:space="preserve">2014; </v>
      </c>
      <c r="C3" s="268"/>
      <c r="D3" s="970" t="s">
        <v>285</v>
      </c>
      <c r="E3" s="264" t="str">
        <f>IF(H3="","","2014")</f>
        <v/>
      </c>
      <c r="F3" s="103" t="str">
        <f t="shared" si="0"/>
        <v/>
      </c>
      <c r="G3" s="103" t="str">
        <f t="shared" si="1"/>
        <v/>
      </c>
      <c r="H3" s="36" t="str">
        <f>IF(A3="relevant",IF(COUNTIF(Matrix!D20:Y20,"")&gt;3,Berechnung2!$M$33,""),"")</f>
        <v/>
      </c>
      <c r="I3" s="286" t="str">
        <f t="array" ref="I3">IF(H3="","",VLOOKUP(F3,Berechnung2!$I$15:$J$23,2,FALSE))</f>
        <v/>
      </c>
      <c r="J3" s="300" t="str">
        <f t="shared" ref="J3:J50" si="2">IF(H3&lt;&gt;"",1,"")</f>
        <v/>
      </c>
      <c r="L3" s="295" t="str">
        <f t="array" aca="1" ref="L3" ca="1">IF(ROW()-ROW($F$2:$F$52)+1&gt;ROWS($E$2:$E$52)-COUNTBLANK($E$2:$E$52),"",INDIRECT(ADDRESS(SMALL((IF($E$2:$E$52&lt;&gt;"",ROW($E$2:$E$52),ROW()+ROWS($E$2:$E$52))),ROW()-ROW($F$2:$F$52)+1),COLUMN($E$2:$E$52),4)))</f>
        <v/>
      </c>
      <c r="M3" s="295" t="str">
        <f t="array" aca="1" ref="M3" ca="1">IF(ROW()-ROW($G$2:$G$52)+1&gt;ROWS($F$2:$F$52)-COUNTBLANK($F$2:$F$52),"",INDIRECT(ADDRESS(SMALL((IF($F$2:$F$52&lt;&gt;"",ROW($F$2:$F$52),ROW()+ROWS($F$2:$F$52))),ROW()-ROW($G$2:$G$52)+1),COLUMN($F$2:$F$52),4)))</f>
        <v/>
      </c>
      <c r="N3" s="295" t="str">
        <f t="array" aca="1" ref="N3" ca="1">IF(ROW()-ROW($H$2:$H$52)+1&gt;ROWS($G$2:$G$52)-COUNTBLANK($G$2:$G$52),"",INDIRECT(ADDRESS(SMALL((IF($G$2:$G$52&lt;&gt;"",ROW($G$2:$G$52),ROW()+ROWS($G$2:$G$52))),ROW()-ROW($H$2:$H$52)+1),COLUMN($G$2:$G$52),4)))</f>
        <v/>
      </c>
      <c r="O3" s="296" t="str">
        <f t="array" aca="1" ref="O3" ca="1">IF(ROW()-ROW($I$2:$I$52)+1&gt;ROWS($H$2:$H$52)-COUNTBLANK($H$2:$H$52),"",INDIRECT(ADDRESS(SMALL((IF($H$2:$H$52&lt;&gt;"",ROW($H$2:$H$52),ROW()+ROWS($H$2:$H$52))),ROW()-ROW($I$2:$I$52)+1),COLUMN($H$2:$H$52),4)))</f>
        <v/>
      </c>
      <c r="P3" s="297" t="str">
        <f t="array" aca="1" ref="P3" ca="1">IF(ROW()-ROW($J$2:$J$52)+1&gt;ROWS($I$2:$I$52)-COUNTBLANK($I$2:$I$52),"",INDIRECT(ADDRESS(SMALL((IF($I$2:$I$52&lt;&gt;"",ROW($I$2:$I$52),ROW()+ROWS($I$2:$I$52))),ROW()-ROW($J$2:$J$52)+1),COLUMN($I$2:$I$52),4)))</f>
        <v/>
      </c>
    </row>
    <row r="4" spans="1:16" s="49" customFormat="1">
      <c r="A4" s="272" t="str">
        <f>IF(Berechnung2!$B$26&gt;4,IF(Berechnung2!$B$26=5,"EZ",IF(Berechnung2!$B$26&gt;5,"relevant","?")),"nicht relevant")</f>
        <v>nicht relevant</v>
      </c>
      <c r="B4" s="273" t="str">
        <f>CONCATENATE("2015;"," ")</f>
        <v xml:space="preserve">2015; </v>
      </c>
      <c r="C4" s="268"/>
      <c r="D4" s="970"/>
      <c r="E4" s="264" t="str">
        <f>IF(H4="","","2015")</f>
        <v/>
      </c>
      <c r="F4" s="103" t="str">
        <f t="shared" si="0"/>
        <v/>
      </c>
      <c r="G4" s="103" t="str">
        <f t="shared" si="1"/>
        <v/>
      </c>
      <c r="H4" s="36" t="str">
        <f>IF(A4="relevant",IF(COUNTIF(Matrix!D21:Y21,"")&gt;3,Berechnung2!$M$33,""),"")</f>
        <v/>
      </c>
      <c r="I4" s="286" t="str">
        <f t="array" ref="I4">IF(H4="","",VLOOKUP(F4,Berechnung2!$I$15:$J$23,2,FALSE))</f>
        <v/>
      </c>
      <c r="J4" s="300" t="str">
        <f t="shared" si="2"/>
        <v/>
      </c>
      <c r="L4" s="295" t="str">
        <f t="array" aca="1" ref="L4" ca="1">IF(ROW()-ROW($F$2:$F$52)+1&gt;ROWS($E$2:$E$52)-COUNTBLANK($E$2:$E$52),"",INDIRECT(ADDRESS(SMALL((IF($E$2:$E$52&lt;&gt;"",ROW($E$2:$E$52),ROW()+ROWS($E$2:$E$52))),ROW()-ROW($F$2:$F$52)+1),COLUMN($E$2:$E$52),4)))</f>
        <v/>
      </c>
      <c r="M4" s="295" t="str">
        <f t="array" aca="1" ref="M4" ca="1">IF(ROW()-ROW($G$2:$G$52)+1&gt;ROWS($F$2:$F$52)-COUNTBLANK($F$2:$F$52),"",INDIRECT(ADDRESS(SMALL((IF($F$2:$F$52&lt;&gt;"",ROW($F$2:$F$52),ROW()+ROWS($F$2:$F$52))),ROW()-ROW($G$2:$G$52)+1),COLUMN($F$2:$F$52),4)))</f>
        <v/>
      </c>
      <c r="N4" s="295" t="str">
        <f t="array" aca="1" ref="N4" ca="1">IF(ROW()-ROW($H$2:$H$52)+1&gt;ROWS($G$2:$G$52)-COUNTBLANK($G$2:$G$52),"",INDIRECT(ADDRESS(SMALL((IF($G$2:$G$52&lt;&gt;"",ROW($G$2:$G$52),ROW()+ROWS($G$2:$G$52))),ROW()-ROW($H$2:$H$52)+1),COLUMN($G$2:$G$52),4)))</f>
        <v/>
      </c>
      <c r="O4" s="296" t="str">
        <f t="array" aca="1" ref="O4" ca="1">IF(ROW()-ROW($I$2:$I$52)+1&gt;ROWS($H$2:$H$52)-COUNTBLANK($H$2:$H$52),"",INDIRECT(ADDRESS(SMALL((IF($H$2:$H$52&lt;&gt;"",ROW($H$2:$H$52),ROW()+ROWS($H$2:$H$52))),ROW()-ROW($I$2:$I$52)+1),COLUMN($H$2:$H$52),4)))</f>
        <v/>
      </c>
      <c r="P4" s="297" t="str">
        <f t="array" aca="1" ref="P4" ca="1">IF(ROW()-ROW($J$2:$J$52)+1&gt;ROWS($I$2:$I$52)-COUNTBLANK($I$2:$I$52),"",INDIRECT(ADDRESS(SMALL((IF($I$2:$I$52&lt;&gt;"",ROW($I$2:$I$52),ROW()+ROWS($I$2:$I$52))),ROW()-ROW($J$2:$J$52)+1),COLUMN($I$2:$I$52),4)))</f>
        <v/>
      </c>
    </row>
    <row r="5" spans="1:16" s="49" customFormat="1" ht="65.25" customHeight="1">
      <c r="A5" s="272" t="str">
        <f>IF(Berechnung2!$B$26&gt;3,IF(Berechnung2!$B$26=4,"EZ",IF(Berechnung2!$B$26&gt;4,"relevant","?")),"nicht relevant")</f>
        <v>nicht relevant</v>
      </c>
      <c r="B5" s="273" t="str">
        <f>CONCATENATE("2016;"," ")</f>
        <v xml:space="preserve">2016; </v>
      </c>
      <c r="C5" s="268"/>
      <c r="D5" s="970"/>
      <c r="E5" s="264" t="str">
        <f>IF(H5="","","2016")</f>
        <v/>
      </c>
      <c r="F5" s="103" t="str">
        <f t="shared" si="0"/>
        <v/>
      </c>
      <c r="G5" s="103" t="str">
        <f t="shared" si="1"/>
        <v/>
      </c>
      <c r="H5" s="36" t="str">
        <f>IF(A5="relevant",IF(COUNTIF(Matrix!D22:Y22,"")&gt;3,Berechnung2!$M$33,""),"")</f>
        <v/>
      </c>
      <c r="I5" s="286" t="str">
        <f t="array" ref="I5">IF(H5="","",VLOOKUP(F5,Berechnung2!$I$15:$J$23,2,FALSE))</f>
        <v/>
      </c>
      <c r="J5" s="300" t="str">
        <f t="shared" si="2"/>
        <v/>
      </c>
      <c r="L5" s="295" t="str">
        <f t="array" aca="1" ref="L5" ca="1">IF(ROW()-ROW($F$2:$F$52)+1&gt;ROWS($E$2:$E$52)-COUNTBLANK($E$2:$E$52),"",INDIRECT(ADDRESS(SMALL((IF($E$2:$E$52&lt;&gt;"",ROW($E$2:$E$52),ROW()+ROWS($E$2:$E$52))),ROW()-ROW($F$2:$F$52)+1),COLUMN($E$2:$E$52),4)))</f>
        <v/>
      </c>
      <c r="M5" s="295" t="str">
        <f t="array" aca="1" ref="M5" ca="1">IF(ROW()-ROW($G$2:$G$52)+1&gt;ROWS($F$2:$F$52)-COUNTBLANK($F$2:$F$52),"",INDIRECT(ADDRESS(SMALL((IF($F$2:$F$52&lt;&gt;"",ROW($F$2:$F$52),ROW()+ROWS($F$2:$F$52))),ROW()-ROW($G$2:$G$52)+1),COLUMN($F$2:$F$52),4)))</f>
        <v/>
      </c>
      <c r="N5" s="295" t="str">
        <f t="array" aca="1" ref="N5" ca="1">IF(ROW()-ROW($H$2:$H$52)+1&gt;ROWS($G$2:$G$52)-COUNTBLANK($G$2:$G$52),"",INDIRECT(ADDRESS(SMALL((IF($G$2:$G$52&lt;&gt;"",ROW($G$2:$G$52),ROW()+ROWS($G$2:$G$52))),ROW()-ROW($H$2:$H$52)+1),COLUMN($G$2:$G$52),4)))</f>
        <v/>
      </c>
      <c r="O5" s="296" t="str">
        <f t="array" aca="1" ref="O5" ca="1">IF(ROW()-ROW($I$2:$I$52)+1&gt;ROWS($H$2:$H$52)-COUNTBLANK($H$2:$H$52),"",INDIRECT(ADDRESS(SMALL((IF($H$2:$H$52&lt;&gt;"",ROW($H$2:$H$52),ROW()+ROWS($H$2:$H$52))),ROW()-ROW($I$2:$I$52)+1),COLUMN($H$2:$H$52),4)))</f>
        <v/>
      </c>
      <c r="P5" s="297" t="str">
        <f t="array" aca="1" ref="P5" ca="1">IF(ROW()-ROW($J$2:$J$52)+1&gt;ROWS($I$2:$I$52)-COUNTBLANK($I$2:$I$52),"",INDIRECT(ADDRESS(SMALL((IF($I$2:$I$52&lt;&gt;"",ROW($I$2:$I$52),ROW()+ROWS($I$2:$I$52))),ROW()-ROW($J$2:$J$52)+1),COLUMN($I$2:$I$52),4)))</f>
        <v/>
      </c>
    </row>
    <row r="6" spans="1:16" s="49" customFormat="1" ht="42" customHeight="1">
      <c r="A6" s="272" t="str">
        <f>IF(Berechnung2!$B$26&gt;2,IF(Berechnung2!$B$26=3,"EZ",IF(Berechnung2!$B$26&gt;3,"relevant","?")),"nicht relevant")</f>
        <v>nicht relevant</v>
      </c>
      <c r="B6" s="273" t="str">
        <f>CONCATENATE("2017;"," ")</f>
        <v xml:space="preserve">2017; </v>
      </c>
      <c r="C6" s="268"/>
      <c r="D6" s="970"/>
      <c r="E6" s="264" t="str">
        <f>IF(H6="","","2017")</f>
        <v/>
      </c>
      <c r="F6" s="103" t="str">
        <f t="shared" si="0"/>
        <v/>
      </c>
      <c r="G6" s="103" t="str">
        <f t="shared" si="1"/>
        <v/>
      </c>
      <c r="H6" s="36" t="str">
        <f>IF(A6="relevant",IF(COUNTIF(Matrix!D23:Y23,"")&gt;2,Berechnung2!$M$33,""),"")</f>
        <v/>
      </c>
      <c r="I6" s="286" t="str">
        <f t="array" ref="I6">IF(H6="","",VLOOKUP(F6,Berechnung2!$I$15:$J$23,2,FALSE))</f>
        <v/>
      </c>
      <c r="J6" s="300" t="str">
        <f t="shared" si="2"/>
        <v/>
      </c>
      <c r="L6" s="295" t="str">
        <f t="array" aca="1" ref="L6" ca="1">IF(ROW()-ROW($F$2:$F$52)+1&gt;ROWS($E$2:$E$52)-COUNTBLANK($E$2:$E$52),"",INDIRECT(ADDRESS(SMALL((IF($E$2:$E$52&lt;&gt;"",ROW($E$2:$E$52),ROW()+ROWS($E$2:$E$52))),ROW()-ROW($F$2:$F$52)+1),COLUMN($E$2:$E$52),4)))</f>
        <v/>
      </c>
      <c r="M6" s="295" t="str">
        <f t="array" aca="1" ref="M6" ca="1">IF(ROW()-ROW($G$2:$G$52)+1&gt;ROWS($F$2:$F$52)-COUNTBLANK($F$2:$F$52),"",INDIRECT(ADDRESS(SMALL((IF($F$2:$F$52&lt;&gt;"",ROW($F$2:$F$52),ROW()+ROWS($F$2:$F$52))),ROW()-ROW($G$2:$G$52)+1),COLUMN($F$2:$F$52),4)))</f>
        <v/>
      </c>
      <c r="N6" s="295" t="str">
        <f t="array" aca="1" ref="N6" ca="1">IF(ROW()-ROW($H$2:$H$52)+1&gt;ROWS($G$2:$G$52)-COUNTBLANK($G$2:$G$52),"",INDIRECT(ADDRESS(SMALL((IF($G$2:$G$52&lt;&gt;"",ROW($G$2:$G$52),ROW()+ROWS($G$2:$G$52))),ROW()-ROW($H$2:$H$52)+1),COLUMN($G$2:$G$52),4)))</f>
        <v/>
      </c>
      <c r="O6" s="296" t="str">
        <f t="array" aca="1" ref="O6" ca="1">IF(ROW()-ROW($I$2:$I$52)+1&gt;ROWS($H$2:$H$52)-COUNTBLANK($H$2:$H$52),"",INDIRECT(ADDRESS(SMALL((IF($H$2:$H$52&lt;&gt;"",ROW($H$2:$H$52),ROW()+ROWS($H$2:$H$52))),ROW()-ROW($I$2:$I$52)+1),COLUMN($H$2:$H$52),4)))</f>
        <v/>
      </c>
      <c r="P6" s="297" t="str">
        <f t="array" aca="1" ref="P6" ca="1">IF(ROW()-ROW($J$2:$J$52)+1&gt;ROWS($I$2:$I$52)-COUNTBLANK($I$2:$I$52),"",INDIRECT(ADDRESS(SMALL((IF($I$2:$I$52&lt;&gt;"",ROW($I$2:$I$52),ROW()+ROWS($I$2:$I$52))),ROW()-ROW($J$2:$J$52)+1),COLUMN($I$2:$I$52),4)))</f>
        <v/>
      </c>
    </row>
    <row r="7" spans="1:16" s="49" customFormat="1" ht="49.5" customHeight="1">
      <c r="A7" s="468" t="str">
        <f>IF(Berechnung2!$B$26&gt;1,IF(Berechnung2!$B$26=2,"EZ",IF(Berechnung2!$B$26&gt;2,"relevant","?")),"nicht relevant")</f>
        <v>nicht relevant</v>
      </c>
      <c r="B7" s="469" t="str">
        <f>CONCATENATE("2018;"," ")</f>
        <v xml:space="preserve">2018; </v>
      </c>
      <c r="C7" s="268"/>
      <c r="D7" s="283" t="s">
        <v>293</v>
      </c>
      <c r="E7" s="272" t="str">
        <f>IF(H7="","","2018")</f>
        <v/>
      </c>
      <c r="F7" s="103" t="str">
        <f t="shared" si="0"/>
        <v/>
      </c>
      <c r="G7" s="103" t="str">
        <f t="shared" si="1"/>
        <v/>
      </c>
      <c r="H7" s="36" t="str">
        <f>IF(A7="relevant",IF(COUNTIF(Matrix!D24:R24,"")&gt;0,Berechnung2!$M$33,""),"")</f>
        <v/>
      </c>
      <c r="I7" s="286" t="str">
        <f t="array" ref="I7">IF(H7="","",VLOOKUP(F7,Berechnung2!$I$15:$J$23,2,FALSE))</f>
        <v/>
      </c>
      <c r="J7" s="300" t="str">
        <f t="shared" si="2"/>
        <v/>
      </c>
      <c r="L7" s="295" t="str">
        <f t="array" aca="1" ref="L7" ca="1">IF(ROW()-ROW($F$2:$F$52)+1&gt;ROWS($E$2:$E$52)-COUNTBLANK($E$2:$E$52),"",INDIRECT(ADDRESS(SMALL((IF($E$2:$E$52&lt;&gt;"",ROW($E$2:$E$52),ROW()+ROWS($E$2:$E$52))),ROW()-ROW($F$2:$F$52)+1),COLUMN($E$2:$E$52),4)))</f>
        <v/>
      </c>
      <c r="M7" s="295" t="str">
        <f t="array" aca="1" ref="M7" ca="1">IF(ROW()-ROW($G$2:$G$52)+1&gt;ROWS($F$2:$F$52)-COUNTBLANK($F$2:$F$52),"",INDIRECT(ADDRESS(SMALL((IF($F$2:$F$52&lt;&gt;"",ROW($F$2:$F$52),ROW()+ROWS($F$2:$F$52))),ROW()-ROW($G$2:$G$52)+1),COLUMN($F$2:$F$52),4)))</f>
        <v/>
      </c>
      <c r="N7" s="295" t="str">
        <f t="array" aca="1" ref="N7" ca="1">IF(ROW()-ROW($H$2:$H$52)+1&gt;ROWS($G$2:$G$52)-COUNTBLANK($G$2:$G$52),"",INDIRECT(ADDRESS(SMALL((IF($G$2:$G$52&lt;&gt;"",ROW($G$2:$G$52),ROW()+ROWS($G$2:$G$52))),ROW()-ROW($H$2:$H$52)+1),COLUMN($G$2:$G$52),4)))</f>
        <v/>
      </c>
      <c r="O7" s="296" t="str">
        <f t="array" aca="1" ref="O7" ca="1">IF(ROW()-ROW($I$2:$I$52)+1&gt;ROWS($H$2:$H$52)-COUNTBLANK($H$2:$H$52),"",INDIRECT(ADDRESS(SMALL((IF($H$2:$H$52&lt;&gt;"",ROW($H$2:$H$52),ROW()+ROWS($H$2:$H$52))),ROW()-ROW($I$2:$I$52)+1),COLUMN($H$2:$H$52),4)))</f>
        <v/>
      </c>
      <c r="P7" s="297" t="str">
        <f t="array" aca="1" ref="P7" ca="1">IF(ROW()-ROW($J$2:$J$52)+1&gt;ROWS($I$2:$I$52)-COUNTBLANK($I$2:$I$52),"",INDIRECT(ADDRESS(SMALL((IF($I$2:$I$52&lt;&gt;"",ROW($I$2:$I$52),ROW()+ROWS($I$2:$I$52))),ROW()-ROW($J$2:$J$52)+1),COLUMN($I$2:$I$52),4)))</f>
        <v/>
      </c>
    </row>
    <row r="8" spans="1:16" s="49" customFormat="1" ht="49.5" customHeight="1" thickBot="1">
      <c r="A8" s="274" t="str">
        <f>IF(Berechnung2!$B$26&gt;0,IF(Berechnung2!$B$26=1,"EZ",IF(Berechnung2!$B$26&gt;1,"relevant","?")),"nicht relevant")</f>
        <v>nicht relevant</v>
      </c>
      <c r="B8" s="275" t="str">
        <f>CONCATENATE("2019;"," ")</f>
        <v xml:space="preserve">2019; </v>
      </c>
      <c r="C8" s="268"/>
      <c r="D8" s="283"/>
      <c r="E8" s="272" t="str">
        <f>IF(H8="","","2019")</f>
        <v/>
      </c>
      <c r="F8" s="103" t="str">
        <f t="shared" ref="F8" si="3">IF(H8="","","a")</f>
        <v/>
      </c>
      <c r="G8" s="103" t="str">
        <f t="shared" ref="G8" si="4">IF(H8="","",1)</f>
        <v/>
      </c>
      <c r="H8" s="36" t="str">
        <f>IF(A8="relevant",IF(COUNTIF(Matrix!D25:R25,"")&gt;0,Berechnung2!$M$33,""),"")</f>
        <v/>
      </c>
      <c r="I8" s="286" t="str">
        <f t="array" ref="I8">IF(H8="","",VLOOKUP(F8,Berechnung2!$I$15:$J$23,2,FALSE))</f>
        <v/>
      </c>
      <c r="J8" s="300" t="str">
        <f t="shared" ref="J8" si="5">IF(H8&lt;&gt;"",1,"")</f>
        <v/>
      </c>
      <c r="L8" s="295" t="str">
        <f t="array" aca="1" ref="L8" ca="1">IF(ROW()-ROW($F$2:$F$52)+1&gt;ROWS($E$2:$E$52)-COUNTBLANK($E$2:$E$52),"",INDIRECT(ADDRESS(SMALL((IF($E$2:$E$52&lt;&gt;"",ROW($E$2:$E$52),ROW()+ROWS($E$2:$E$52))),ROW()-ROW($F$2:$F$52)+1),COLUMN($E$2:$E$52),4)))</f>
        <v/>
      </c>
      <c r="M8" s="295" t="str">
        <f t="array" aca="1" ref="M8" ca="1">IF(ROW()-ROW($G$2:$G$52)+1&gt;ROWS($F$2:$F$52)-COUNTBLANK($F$2:$F$52),"",INDIRECT(ADDRESS(SMALL((IF($F$2:$F$52&lt;&gt;"",ROW($F$2:$F$52),ROW()+ROWS($F$2:$F$52))),ROW()-ROW($G$2:$G$52)+1),COLUMN($F$2:$F$52),4)))</f>
        <v/>
      </c>
      <c r="N8" s="295" t="str">
        <f t="array" aca="1" ref="N8" ca="1">IF(ROW()-ROW($H$2:$H$52)+1&gt;ROWS($G$2:$G$52)-COUNTBLANK($G$2:$G$52),"",INDIRECT(ADDRESS(SMALL((IF($G$2:$G$52&lt;&gt;"",ROW($G$2:$G$52),ROW()+ROWS($G$2:$G$52))),ROW()-ROW($H$2:$H$52)+1),COLUMN($G$2:$G$52),4)))</f>
        <v/>
      </c>
      <c r="O8" s="296" t="str">
        <f t="array" aca="1" ref="O8" ca="1">IF(ROW()-ROW($I$2:$I$52)+1&gt;ROWS($H$2:$H$52)-COUNTBLANK($H$2:$H$52),"",INDIRECT(ADDRESS(SMALL((IF($H$2:$H$52&lt;&gt;"",ROW($H$2:$H$52),ROW()+ROWS($H$2:$H$52))),ROW()-ROW($I$2:$I$52)+1),COLUMN($H$2:$H$52),4)))</f>
        <v/>
      </c>
      <c r="P8" s="297" t="str">
        <f t="array" aca="1" ref="P8" ca="1">IF(ROW()-ROW($J$2:$J$52)+1&gt;ROWS($I$2:$I$52)-COUNTBLANK($I$2:$I$52),"",INDIRECT(ADDRESS(SMALL((IF($I$2:$I$52&lt;&gt;"",ROW($I$2:$I$52),ROW()+ROWS($I$2:$I$52))),ROW()-ROW($J$2:$J$52)+1),COLUMN($I$2:$I$52),4)))</f>
        <v/>
      </c>
    </row>
    <row r="9" spans="1:16" ht="54" customHeight="1">
      <c r="C9" s="262"/>
      <c r="D9" s="280" t="s">
        <v>76</v>
      </c>
      <c r="E9" s="263" t="str">
        <f>IF(H9="","","2013")</f>
        <v/>
      </c>
      <c r="F9" s="380" t="str">
        <f t="shared" ref="F9:F13" si="6">IF(H9="","","b")</f>
        <v/>
      </c>
      <c r="G9" s="248" t="str">
        <f t="shared" ref="G9:G13" si="7">IF(H9="","",6)</f>
        <v/>
      </c>
      <c r="H9" s="253" t="str">
        <f>IF(A2="relevant",IF(Matrix!D19="","",IF(ROUND(Matrix!D19,4)&lt;Berechnung2!H34,Berechnung2!M34,"")),"")</f>
        <v/>
      </c>
      <c r="I9" s="290" t="str">
        <f>IF(H9="","",VLOOKUP(F9,Berechnung2!$I$15:$J$23,2,FALSE))</f>
        <v/>
      </c>
      <c r="J9" s="299" t="str">
        <f t="shared" ref="J9:J13" si="8">IF(H9&lt;&gt;"",1,"")</f>
        <v/>
      </c>
      <c r="L9" s="295" t="str">
        <f t="array" aca="1" ref="L9" ca="1">IF(ROW()-ROW($F$2:$F$52)+1&gt;ROWS($E$2:$E$52)-COUNTBLANK($E$2:$E$52),"",INDIRECT(ADDRESS(SMALL((IF($E$2:$E$52&lt;&gt;"",ROW($E$2:$E$52),ROW()+ROWS($E$2:$E$52))),ROW()-ROW($F$2:$F$52)+1),COLUMN($E$2:$E$52),4)))</f>
        <v/>
      </c>
      <c r="M9" s="295" t="str">
        <f t="array" aca="1" ref="M9" ca="1">IF(ROW()-ROW($G$2:$G$52)+1&gt;ROWS($F$2:$F$52)-COUNTBLANK($F$2:$F$52),"",INDIRECT(ADDRESS(SMALL((IF($F$2:$F$52&lt;&gt;"",ROW($F$2:$F$52),ROW()+ROWS($F$2:$F$52))),ROW()-ROW($G$2:$G$52)+1),COLUMN($F$2:$F$52),4)))</f>
        <v/>
      </c>
      <c r="N9" s="295" t="str">
        <f t="array" aca="1" ref="N9" ca="1">IF(ROW()-ROW($H$2:$H$52)+1&gt;ROWS($G$2:$G$52)-COUNTBLANK($G$2:$G$52),"",INDIRECT(ADDRESS(SMALL((IF($G$2:$G$52&lt;&gt;"",ROW($G$2:$G$52),ROW()+ROWS($G$2:$G$52))),ROW()-ROW($H$2:$H$52)+1),COLUMN($G$2:$G$52),4)))</f>
        <v/>
      </c>
      <c r="O9" s="296" t="str">
        <f t="array" aca="1" ref="O9" ca="1">IF(ROW()-ROW($I$2:$I$52)+1&gt;ROWS($H$2:$H$52)-COUNTBLANK($H$2:$H$52),"",INDIRECT(ADDRESS(SMALL((IF($H$2:$H$52&lt;&gt;"",ROW($H$2:$H$52),ROW()+ROWS($H$2:$H$52))),ROW()-ROW($I$2:$I$52)+1),COLUMN($H$2:$H$52),4)))</f>
        <v/>
      </c>
      <c r="P9" s="297" t="str">
        <f t="array" aca="1" ref="P9" ca="1">IF(ROW()-ROW($J$2:$J$52)+1&gt;ROWS($I$2:$I$52)-COUNTBLANK($I$2:$I$52),"",INDIRECT(ADDRESS(SMALL((IF($I$2:$I$52&lt;&gt;"",ROW($I$2:$I$52),ROW()+ROWS($I$2:$I$52))),ROW()-ROW($J$2:$J$52)+1),COLUMN($I$2:$I$52),4)))</f>
        <v/>
      </c>
    </row>
    <row r="10" spans="1:16">
      <c r="A10" s="267"/>
      <c r="B10" s="262"/>
      <c r="C10" s="262"/>
      <c r="D10" s="969" t="s">
        <v>143</v>
      </c>
      <c r="E10" s="264" t="str">
        <f>IF(H10="","","2014")</f>
        <v/>
      </c>
      <c r="F10" s="103" t="str">
        <f t="shared" si="6"/>
        <v/>
      </c>
      <c r="G10" s="103" t="str">
        <f t="shared" si="7"/>
        <v/>
      </c>
      <c r="H10" s="36" t="str">
        <f>IF(A3="relevant",IF(Matrix!D20="","",IF(ROUND(Matrix!D20,4)&lt;Berechnung2!H34,Berechnung2!M34,"")),"")</f>
        <v/>
      </c>
      <c r="I10" s="291" t="str">
        <f>IF(H10="","",VLOOKUP(F10,Berechnung2!$I$15:$J$23,2,FALSE))</f>
        <v/>
      </c>
      <c r="J10" s="300" t="str">
        <f t="shared" si="8"/>
        <v/>
      </c>
      <c r="L10" s="295" t="str">
        <f t="array" aca="1" ref="L10" ca="1">IF(ROW()-ROW($F$2:$F$52)+1&gt;ROWS($E$2:$E$52)-COUNTBLANK($E$2:$E$52),"",INDIRECT(ADDRESS(SMALL((IF($E$2:$E$52&lt;&gt;"",ROW($E$2:$E$52),ROW()+ROWS($E$2:$E$52))),ROW()-ROW($F$2:$F$52)+1),COLUMN($E$2:$E$52),4)))</f>
        <v/>
      </c>
      <c r="M10" s="295" t="str">
        <f t="array" aca="1" ref="M10" ca="1">IF(ROW()-ROW($G$2:$G$52)+1&gt;ROWS($F$2:$F$52)-COUNTBLANK($F$2:$F$52),"",INDIRECT(ADDRESS(SMALL((IF($F$2:$F$52&lt;&gt;"",ROW($F$2:$F$52),ROW()+ROWS($F$2:$F$52))),ROW()-ROW($G$2:$G$52)+1),COLUMN($F$2:$F$52),4)))</f>
        <v/>
      </c>
      <c r="N10" s="295" t="str">
        <f t="array" aca="1" ref="N10" ca="1">IF(ROW()-ROW($H$2:$H$52)+1&gt;ROWS($G$2:$G$52)-COUNTBLANK($G$2:$G$52),"",INDIRECT(ADDRESS(SMALL((IF($G$2:$G$52&lt;&gt;"",ROW($G$2:$G$52),ROW()+ROWS($G$2:$G$52))),ROW()-ROW($H$2:$H$52)+1),COLUMN($G$2:$G$52),4)))</f>
        <v/>
      </c>
      <c r="O10" s="296" t="str">
        <f t="array" aca="1" ref="O10" ca="1">IF(ROW()-ROW($I$2:$I$52)+1&gt;ROWS($H$2:$H$52)-COUNTBLANK($H$2:$H$52),"",INDIRECT(ADDRESS(SMALL((IF($H$2:$H$52&lt;&gt;"",ROW($H$2:$H$52),ROW()+ROWS($H$2:$H$52))),ROW()-ROW($I$2:$I$52)+1),COLUMN($H$2:$H$52),4)))</f>
        <v/>
      </c>
      <c r="P10" s="297" t="str">
        <f t="array" aca="1" ref="P10" ca="1">IF(ROW()-ROW($J$2:$J$52)+1&gt;ROWS($I$2:$I$52)-COUNTBLANK($I$2:$I$52),"",INDIRECT(ADDRESS(SMALL((IF($I$2:$I$52&lt;&gt;"",ROW($I$2:$I$52),ROW()+ROWS($I$2:$I$52))),ROW()-ROW($J$2:$J$52)+1),COLUMN($I$2:$I$52),4)))</f>
        <v/>
      </c>
    </row>
    <row r="11" spans="1:16">
      <c r="A11" s="267"/>
      <c r="B11" s="262"/>
      <c r="C11" s="262"/>
      <c r="D11" s="969"/>
      <c r="E11" s="264" t="str">
        <f>IF(H11="","","2015")</f>
        <v/>
      </c>
      <c r="F11" s="103" t="str">
        <f t="shared" si="6"/>
        <v/>
      </c>
      <c r="G11" s="103" t="str">
        <f t="shared" si="7"/>
        <v/>
      </c>
      <c r="H11" s="36" t="str">
        <f>IF(A4="relevant",IF(Matrix!D21="","",IF(ROUND(Matrix!D21,4)&lt;Berechnung2!H34,Berechnung2!M34,"")),"")</f>
        <v/>
      </c>
      <c r="I11" s="291" t="str">
        <f>IF(H11="","",VLOOKUP(F11,Berechnung2!$I$15:$J$23,2,FALSE))</f>
        <v/>
      </c>
      <c r="J11" s="300" t="str">
        <f t="shared" si="8"/>
        <v/>
      </c>
      <c r="L11" s="295" t="str">
        <f t="array" aca="1" ref="L11" ca="1">IF(ROW()-ROW($F$2:$F$52)+1&gt;ROWS($E$2:$E$52)-COUNTBLANK($E$2:$E$52),"",INDIRECT(ADDRESS(SMALL((IF($E$2:$E$52&lt;&gt;"",ROW($E$2:$E$52),ROW()+ROWS($E$2:$E$52))),ROW()-ROW($F$2:$F$52)+1),COLUMN($E$2:$E$52),4)))</f>
        <v/>
      </c>
      <c r="M11" s="295" t="str">
        <f t="array" aca="1" ref="M11" ca="1">IF(ROW()-ROW($G$2:$G$52)+1&gt;ROWS($F$2:$F$52)-COUNTBLANK($F$2:$F$52),"",INDIRECT(ADDRESS(SMALL((IF($F$2:$F$52&lt;&gt;"",ROW($F$2:$F$52),ROW()+ROWS($F$2:$F$52))),ROW()-ROW($G$2:$G$52)+1),COLUMN($F$2:$F$52),4)))</f>
        <v/>
      </c>
      <c r="N11" s="295" t="str">
        <f t="array" aca="1" ref="N11" ca="1">IF(ROW()-ROW($H$2:$H$52)+1&gt;ROWS($G$2:$G$52)-COUNTBLANK($G$2:$G$52),"",INDIRECT(ADDRESS(SMALL((IF($G$2:$G$52&lt;&gt;"",ROW($G$2:$G$52),ROW()+ROWS($G$2:$G$52))),ROW()-ROW($H$2:$H$52)+1),COLUMN($G$2:$G$52),4)))</f>
        <v/>
      </c>
      <c r="O11" s="296" t="str">
        <f t="array" aca="1" ref="O11" ca="1">IF(ROW()-ROW($I$2:$I$52)+1&gt;ROWS($H$2:$H$52)-COUNTBLANK($H$2:$H$52),"",INDIRECT(ADDRESS(SMALL((IF($H$2:$H$52&lt;&gt;"",ROW($H$2:$H$52),ROW()+ROWS($H$2:$H$52))),ROW()-ROW($I$2:$I$52)+1),COLUMN($H$2:$H$52),4)))</f>
        <v/>
      </c>
      <c r="P11" s="297" t="str">
        <f t="array" aca="1" ref="P11" ca="1">IF(ROW()-ROW($J$2:$J$52)+1&gt;ROWS($I$2:$I$52)-COUNTBLANK($I$2:$I$52),"",INDIRECT(ADDRESS(SMALL((IF($I$2:$I$52&lt;&gt;"",ROW($I$2:$I$52),ROW()+ROWS($I$2:$I$52))),ROW()-ROW($J$2:$J$52)+1),COLUMN($I$2:$I$52),4)))</f>
        <v/>
      </c>
    </row>
    <row r="12" spans="1:16">
      <c r="A12" s="267"/>
      <c r="B12" s="262"/>
      <c r="C12" s="262"/>
      <c r="D12" s="969"/>
      <c r="E12" s="264" t="str">
        <f>IF(H12="","","2016")</f>
        <v/>
      </c>
      <c r="F12" s="103" t="str">
        <f t="shared" si="6"/>
        <v/>
      </c>
      <c r="G12" s="103" t="str">
        <f t="shared" si="7"/>
        <v/>
      </c>
      <c r="H12" s="36" t="str">
        <f>IF(A5="relevant",IF(Matrix!D22="","",IF(ROUND(Matrix!D22,4)&lt;Berechnung2!H34,Berechnung2!M34,"")),"")</f>
        <v/>
      </c>
      <c r="I12" s="291" t="str">
        <f>IF(H12="","",VLOOKUP(F12,Berechnung2!$I$15:$J$23,2,FALSE))</f>
        <v/>
      </c>
      <c r="J12" s="300" t="str">
        <f t="shared" si="8"/>
        <v/>
      </c>
      <c r="L12" s="295" t="str">
        <f t="array" aca="1" ref="L12" ca="1">IF(ROW()-ROW($F$2:$F$52)+1&gt;ROWS($E$2:$E$52)-COUNTBLANK($E$2:$E$52),"",INDIRECT(ADDRESS(SMALL((IF($E$2:$E$52&lt;&gt;"",ROW($E$2:$E$52),ROW()+ROWS($E$2:$E$52))),ROW()-ROW($F$2:$F$52)+1),COLUMN($E$2:$E$52),4)))</f>
        <v/>
      </c>
      <c r="M12" s="295" t="str">
        <f t="array" aca="1" ref="M12" ca="1">IF(ROW()-ROW($G$2:$G$52)+1&gt;ROWS($F$2:$F$52)-COUNTBLANK($F$2:$F$52),"",INDIRECT(ADDRESS(SMALL((IF($F$2:$F$52&lt;&gt;"",ROW($F$2:$F$52),ROW()+ROWS($F$2:$F$52))),ROW()-ROW($G$2:$G$52)+1),COLUMN($F$2:$F$52),4)))</f>
        <v/>
      </c>
      <c r="N12" s="295" t="str">
        <f t="array" aca="1" ref="N12" ca="1">IF(ROW()-ROW($H$2:$H$52)+1&gt;ROWS($G$2:$G$52)-COUNTBLANK($G$2:$G$52),"",INDIRECT(ADDRESS(SMALL((IF($G$2:$G$52&lt;&gt;"",ROW($G$2:$G$52),ROW()+ROWS($G$2:$G$52))),ROW()-ROW($H$2:$H$52)+1),COLUMN($G$2:$G$52),4)))</f>
        <v/>
      </c>
      <c r="O12" s="296" t="str">
        <f t="array" aca="1" ref="O12" ca="1">IF(ROW()-ROW($I$2:$I$52)+1&gt;ROWS($H$2:$H$52)-COUNTBLANK($H$2:$H$52),"",INDIRECT(ADDRESS(SMALL((IF($H$2:$H$52&lt;&gt;"",ROW($H$2:$H$52),ROW()+ROWS($H$2:$H$52))),ROW()-ROW($I$2:$I$52)+1),COLUMN($H$2:$H$52),4)))</f>
        <v/>
      </c>
      <c r="P12" s="297" t="str">
        <f t="array" aca="1" ref="P12" ca="1">IF(ROW()-ROW($J$2:$J$52)+1&gt;ROWS($I$2:$I$52)-COUNTBLANK($I$2:$I$52),"",INDIRECT(ADDRESS(SMALL((IF($I$2:$I$52&lt;&gt;"",ROW($I$2:$I$52),ROW()+ROWS($I$2:$I$52))),ROW()-ROW($J$2:$J$52)+1),COLUMN($I$2:$I$52),4)))</f>
        <v/>
      </c>
    </row>
    <row r="13" spans="1:16" ht="32.25" customHeight="1">
      <c r="A13" s="267"/>
      <c r="B13" s="262"/>
      <c r="C13" s="262"/>
      <c r="D13" s="969"/>
      <c r="E13" s="264" t="str">
        <f>IF(H13="","","2017")</f>
        <v/>
      </c>
      <c r="F13" s="103" t="str">
        <f t="shared" si="6"/>
        <v/>
      </c>
      <c r="G13" s="103" t="str">
        <f t="shared" si="7"/>
        <v/>
      </c>
      <c r="H13" s="36" t="str">
        <f>IF(A6="relevant",IF(Matrix!D23="","",IF(ROUND(Matrix!D23,4)&lt;Berechnung2!H34,Berechnung2!M34,"")),"")</f>
        <v/>
      </c>
      <c r="I13" s="291" t="str">
        <f>IF(H13="","",VLOOKUP(F13,Berechnung2!$I$15:$J$23,2,FALSE))</f>
        <v/>
      </c>
      <c r="J13" s="300" t="str">
        <f t="shared" si="8"/>
        <v/>
      </c>
      <c r="L13" s="295" t="str">
        <f t="array" aca="1" ref="L13" ca="1">IF(ROW()-ROW($F$2:$F$52)+1&gt;ROWS($E$2:$E$52)-COUNTBLANK($E$2:$E$52),"",INDIRECT(ADDRESS(SMALL((IF($E$2:$E$52&lt;&gt;"",ROW($E$2:$E$52),ROW()+ROWS($E$2:$E$52))),ROW()-ROW($F$2:$F$52)+1),COLUMN($E$2:$E$52),4)))</f>
        <v/>
      </c>
      <c r="M13" s="295" t="str">
        <f t="array" aca="1" ref="M13" ca="1">IF(ROW()-ROW($G$2:$G$52)+1&gt;ROWS($F$2:$F$52)-COUNTBLANK($F$2:$F$52),"",INDIRECT(ADDRESS(SMALL((IF($F$2:$F$52&lt;&gt;"",ROW($F$2:$F$52),ROW()+ROWS($F$2:$F$52))),ROW()-ROW($G$2:$G$52)+1),COLUMN($F$2:$F$52),4)))</f>
        <v/>
      </c>
      <c r="N13" s="295" t="str">
        <f t="array" aca="1" ref="N13" ca="1">IF(ROW()-ROW($H$2:$H$52)+1&gt;ROWS($G$2:$G$52)-COUNTBLANK($G$2:$G$52),"",INDIRECT(ADDRESS(SMALL((IF($G$2:$G$52&lt;&gt;"",ROW($G$2:$G$52),ROW()+ROWS($G$2:$G$52))),ROW()-ROW($H$2:$H$52)+1),COLUMN($G$2:$G$52),4)))</f>
        <v/>
      </c>
      <c r="O13" s="296" t="str">
        <f t="array" aca="1" ref="O13" ca="1">IF(ROW()-ROW($I$2:$I$52)+1&gt;ROWS($H$2:$H$52)-COUNTBLANK($H$2:$H$52),"",INDIRECT(ADDRESS(SMALL((IF($H$2:$H$52&lt;&gt;"",ROW($H$2:$H$52),ROW()+ROWS($H$2:$H$52))),ROW()-ROW($I$2:$I$52)+1),COLUMN($H$2:$H$52),4)))</f>
        <v/>
      </c>
      <c r="P13" s="297" t="str">
        <f t="array" aca="1" ref="P13" ca="1">IF(ROW()-ROW($J$2:$J$52)+1&gt;ROWS($I$2:$I$52)-COUNTBLANK($I$2:$I$52),"",INDIRECT(ADDRESS(SMALL((IF($I$2:$I$52&lt;&gt;"",ROW($I$2:$I$52),ROW()+ROWS($I$2:$I$52))),ROW()-ROW($J$2:$J$52)+1),COLUMN($I$2:$I$52),4)))</f>
        <v/>
      </c>
    </row>
    <row r="14" spans="1:16" ht="32.25" customHeight="1">
      <c r="A14" s="267"/>
      <c r="B14" s="262"/>
      <c r="C14" s="262"/>
      <c r="D14" s="464"/>
      <c r="E14" s="264" t="str">
        <f>IF(H14="","","2018")</f>
        <v/>
      </c>
      <c r="F14" s="103" t="str">
        <f t="shared" ref="F14:F15" si="9">IF(H14="","","b")</f>
        <v/>
      </c>
      <c r="G14" s="103" t="str">
        <f t="shared" ref="G14:G15" si="10">IF(H14="","",6)</f>
        <v/>
      </c>
      <c r="H14" s="36" t="str">
        <f>IF(A7="relevant",IF(Matrix!D24="","",IF(ROUND(Matrix!D24,4)&lt;Berechnung2!H34,Berechnung2!M34,"")),"")</f>
        <v/>
      </c>
      <c r="I14" s="291" t="str">
        <f>IF(H14="","",VLOOKUP(F14,Berechnung2!$I$15:$J$23,2,FALSE))</f>
        <v/>
      </c>
      <c r="J14" s="300" t="str">
        <f t="shared" ref="J14:J15" si="11">IF(H14&lt;&gt;"",1,"")</f>
        <v/>
      </c>
      <c r="L14" s="295" t="str">
        <f t="array" aca="1" ref="L14" ca="1">IF(ROW()-ROW($F$2:$F$52)+1&gt;ROWS($E$2:$E$52)-COUNTBLANK($E$2:$E$52),"",INDIRECT(ADDRESS(SMALL((IF($E$2:$E$52&lt;&gt;"",ROW($E$2:$E$52),ROW()+ROWS($E$2:$E$52))),ROW()-ROW($F$2:$F$52)+1),COLUMN($E$2:$E$52),4)))</f>
        <v/>
      </c>
      <c r="M14" s="295" t="str">
        <f t="array" aca="1" ref="M14" ca="1">IF(ROW()-ROW($G$2:$G$52)+1&gt;ROWS($F$2:$F$52)-COUNTBLANK($F$2:$F$52),"",INDIRECT(ADDRESS(SMALL((IF($F$2:$F$52&lt;&gt;"",ROW($F$2:$F$52),ROW()+ROWS($F$2:$F$52))),ROW()-ROW($G$2:$G$52)+1),COLUMN($F$2:$F$52),4)))</f>
        <v/>
      </c>
      <c r="N14" s="295" t="str">
        <f t="array" aca="1" ref="N14" ca="1">IF(ROW()-ROW($H$2:$H$52)+1&gt;ROWS($G$2:$G$52)-COUNTBLANK($G$2:$G$52),"",INDIRECT(ADDRESS(SMALL((IF($G$2:$G$52&lt;&gt;"",ROW($G$2:$G$52),ROW()+ROWS($G$2:$G$52))),ROW()-ROW($H$2:$H$52)+1),COLUMN($G$2:$G$52),4)))</f>
        <v/>
      </c>
      <c r="O14" s="296" t="str">
        <f t="array" aca="1" ref="O14" ca="1">IF(ROW()-ROW($I$2:$I$52)+1&gt;ROWS($H$2:$H$52)-COUNTBLANK($H$2:$H$52),"",INDIRECT(ADDRESS(SMALL((IF($H$2:$H$52&lt;&gt;"",ROW($H$2:$H$52),ROW()+ROWS($H$2:$H$52))),ROW()-ROW($I$2:$I$52)+1),COLUMN($H$2:$H$52),4)))</f>
        <v/>
      </c>
      <c r="P14" s="297" t="str">
        <f t="array" aca="1" ref="P14" ca="1">IF(ROW()-ROW($J$2:$J$52)+1&gt;ROWS($I$2:$I$52)-COUNTBLANK($I$2:$I$52),"",INDIRECT(ADDRESS(SMALL((IF($I$2:$I$52&lt;&gt;"",ROW($I$2:$I$52),ROW()+ROWS($I$2:$I$52))),ROW()-ROW($J$2:$J$52)+1),COLUMN($I$2:$I$52),4)))</f>
        <v/>
      </c>
    </row>
    <row r="15" spans="1:16" ht="25.5" customHeight="1" thickBot="1">
      <c r="A15" s="267"/>
      <c r="B15" s="262"/>
      <c r="C15" s="262"/>
      <c r="D15" s="281" t="s">
        <v>295</v>
      </c>
      <c r="E15" s="264" t="str">
        <f>IF(H15="","","2019")</f>
        <v/>
      </c>
      <c r="F15" s="103" t="str">
        <f t="shared" si="9"/>
        <v/>
      </c>
      <c r="G15" s="103" t="str">
        <f t="shared" si="10"/>
        <v/>
      </c>
      <c r="H15" s="36" t="str">
        <f>IF(A8="relevant",IF(Matrix!D25="","",IF(ROUND(Matrix!D25,4)&lt;Berechnung2!H34,Berechnung2!M34,"")),"")</f>
        <v/>
      </c>
      <c r="I15" s="291" t="str">
        <f>IF(H15="","",VLOOKUP(F15,Berechnung2!$I$15:$J$23,2,FALSE))</f>
        <v/>
      </c>
      <c r="J15" s="300" t="str">
        <f t="shared" si="11"/>
        <v/>
      </c>
      <c r="L15" s="295" t="str">
        <f t="array" aca="1" ref="L15" ca="1">IF(ROW()-ROW($F$2:$F$52)+1&gt;ROWS($E$2:$E$52)-COUNTBLANK($E$2:$E$52),"",INDIRECT(ADDRESS(SMALL((IF($E$2:$E$52&lt;&gt;"",ROW($E$2:$E$52),ROW()+ROWS($E$2:$E$52))),ROW()-ROW($F$2:$F$52)+1),COLUMN($E$2:$E$52),4)))</f>
        <v/>
      </c>
      <c r="M15" s="295" t="str">
        <f t="array" aca="1" ref="M15" ca="1">IF(ROW()-ROW($G$2:$G$52)+1&gt;ROWS($F$2:$F$52)-COUNTBLANK($F$2:$F$52),"",INDIRECT(ADDRESS(SMALL((IF($F$2:$F$52&lt;&gt;"",ROW($F$2:$F$52),ROW()+ROWS($F$2:$F$52))),ROW()-ROW($G$2:$G$52)+1),COLUMN($F$2:$F$52),4)))</f>
        <v/>
      </c>
      <c r="N15" s="295" t="str">
        <f t="array" aca="1" ref="N15" ca="1">IF(ROW()-ROW($H$2:$H$52)+1&gt;ROWS($G$2:$G$52)-COUNTBLANK($G$2:$G$52),"",INDIRECT(ADDRESS(SMALL((IF($G$2:$G$52&lt;&gt;"",ROW($G$2:$G$52),ROW()+ROWS($G$2:$G$52))),ROW()-ROW($H$2:$H$52)+1),COLUMN($G$2:$G$52),4)))</f>
        <v/>
      </c>
      <c r="O15" s="296" t="str">
        <f t="array" aca="1" ref="O15" ca="1">IF(ROW()-ROW($I$2:$I$52)+1&gt;ROWS($H$2:$H$52)-COUNTBLANK($H$2:$H$52),"",INDIRECT(ADDRESS(SMALL((IF($H$2:$H$52&lt;&gt;"",ROW($H$2:$H$52),ROW()+ROWS($H$2:$H$52))),ROW()-ROW($I$2:$I$52)+1),COLUMN($H$2:$H$52),4)))</f>
        <v/>
      </c>
      <c r="P15" s="297" t="str">
        <f t="array" aca="1" ref="P15" ca="1">IF(ROW()-ROW($J$2:$J$52)+1&gt;ROWS($I$2:$I$52)-COUNTBLANK($I$2:$I$52),"",INDIRECT(ADDRESS(SMALL((IF($I$2:$I$52&lt;&gt;"",ROW($I$2:$I$52),ROW()+ROWS($I$2:$I$52))),ROW()-ROW($J$2:$J$52)+1),COLUMN($I$2:$I$52),4)))</f>
        <v/>
      </c>
    </row>
    <row r="16" spans="1:16">
      <c r="A16" s="267"/>
      <c r="B16" s="262"/>
      <c r="C16" s="262"/>
      <c r="D16" s="284" t="s">
        <v>86</v>
      </c>
      <c r="E16" s="302" t="str">
        <f>IF(H16="","","2013")</f>
        <v/>
      </c>
      <c r="F16" s="303" t="str">
        <f t="shared" ref="F16:F20" si="12">IF(H16="","","c")</f>
        <v/>
      </c>
      <c r="G16" s="303" t="str">
        <f t="shared" ref="G16:G27" si="13">IF(H16="","","1")</f>
        <v/>
      </c>
      <c r="H16" s="304" t="str">
        <f>IF(A2="relevant",IF(Matrix!T19="","",IF(Matrix!T19&gt;Matrix!D19,Berechnung2!$M$38,"")),"")</f>
        <v/>
      </c>
      <c r="I16" s="305" t="str">
        <f t="array" ref="I16">IF(H16="","",VLOOKUP(F16,Berechnung2!$I$15:$J$23,2,FALSE))</f>
        <v/>
      </c>
      <c r="J16" s="306" t="str">
        <f t="shared" si="2"/>
        <v/>
      </c>
      <c r="L16" s="295" t="str">
        <f t="array" aca="1" ref="L16" ca="1">IF(ROW()-ROW($F$2:$F$52)+1&gt;ROWS($E$2:$E$52)-COUNTBLANK($E$2:$E$52),"",INDIRECT(ADDRESS(SMALL((IF($E$2:$E$52&lt;&gt;"",ROW($E$2:$E$52),ROW()+ROWS($E$2:$E$52))),ROW()-ROW($F$2:$F$52)+1),COLUMN($E$2:$E$52),4)))</f>
        <v/>
      </c>
      <c r="M16" s="295" t="str">
        <f t="array" aca="1" ref="M16" ca="1">IF(ROW()-ROW($G$2:$G$52)+1&gt;ROWS($F$2:$F$52)-COUNTBLANK($F$2:$F$52),"",INDIRECT(ADDRESS(SMALL((IF($F$2:$F$52&lt;&gt;"",ROW($F$2:$F$52),ROW()+ROWS($F$2:$F$52))),ROW()-ROW($G$2:$G$52)+1),COLUMN($F$2:$F$52),4)))</f>
        <v/>
      </c>
      <c r="N16" s="295" t="str">
        <f t="array" aca="1" ref="N16" ca="1">IF(ROW()-ROW($H$2:$H$52)+1&gt;ROWS($G$2:$G$52)-COUNTBLANK($G$2:$G$52),"",INDIRECT(ADDRESS(SMALL((IF($G$2:$G$52&lt;&gt;"",ROW($G$2:$G$52),ROW()+ROWS($G$2:$G$52))),ROW()-ROW($H$2:$H$52)+1),COLUMN($G$2:$G$52),4)))</f>
        <v/>
      </c>
      <c r="O16" s="296" t="str">
        <f t="array" aca="1" ref="O16" ca="1">IF(ROW()-ROW($I$2:$I$52)+1&gt;ROWS($H$2:$H$52)-COUNTBLANK($H$2:$H$52),"",INDIRECT(ADDRESS(SMALL((IF($H$2:$H$52&lt;&gt;"",ROW($H$2:$H$52),ROW()+ROWS($H$2:$H$52))),ROW()-ROW($I$2:$I$52)+1),COLUMN($H$2:$H$52),4)))</f>
        <v/>
      </c>
      <c r="P16" s="297" t="str">
        <f t="array" aca="1" ref="P16" ca="1">IF(ROW()-ROW($J$2:$J$52)+1&gt;ROWS($I$2:$I$52)-COUNTBLANK($I$2:$I$52),"",INDIRECT(ADDRESS(SMALL((IF($I$2:$I$52&lt;&gt;"",ROW($I$2:$I$52),ROW()+ROWS($I$2:$I$52))),ROW()-ROW($J$2:$J$52)+1),COLUMN($I$2:$I$52),4)))</f>
        <v/>
      </c>
    </row>
    <row r="17" spans="1:16" ht="22.5" customHeight="1">
      <c r="A17" s="267"/>
      <c r="B17" s="262"/>
      <c r="C17" s="262"/>
      <c r="D17" s="970" t="s">
        <v>349</v>
      </c>
      <c r="E17" s="264" t="str">
        <f>IF(H17="","","2014")</f>
        <v/>
      </c>
      <c r="F17" s="247" t="str">
        <f t="shared" si="12"/>
        <v/>
      </c>
      <c r="G17" s="247" t="str">
        <f t="shared" si="13"/>
        <v/>
      </c>
      <c r="H17" s="36" t="str">
        <f>IF(A3="relevant",IF(Matrix!T20="","",IF(Matrix!T20&gt;Matrix!D20,Berechnung2!$M$38,"")),"")</f>
        <v/>
      </c>
      <c r="I17" s="288" t="str">
        <f t="array" ref="I17">IF(H17="","",VLOOKUP(F17,Berechnung2!$I$15:$J$23,2,FALSE))</f>
        <v/>
      </c>
      <c r="J17" s="300" t="str">
        <f t="shared" si="2"/>
        <v/>
      </c>
      <c r="L17" s="295" t="str">
        <f t="array" aca="1" ref="L17" ca="1">IF(ROW()-ROW($F$2:$F$52)+1&gt;ROWS($E$2:$E$52)-COUNTBLANK($E$2:$E$52),"",INDIRECT(ADDRESS(SMALL((IF($E$2:$E$52&lt;&gt;"",ROW($E$2:$E$52),ROW()+ROWS($E$2:$E$52))),ROW()-ROW($F$2:$F$52)+1),COLUMN($E$2:$E$52),4)))</f>
        <v/>
      </c>
      <c r="M17" s="295" t="str">
        <f t="array" aca="1" ref="M17" ca="1">IF(ROW()-ROW($G$2:$G$52)+1&gt;ROWS($F$2:$F$52)-COUNTBLANK($F$2:$F$52),"",INDIRECT(ADDRESS(SMALL((IF($F$2:$F$52&lt;&gt;"",ROW($F$2:$F$52),ROW()+ROWS($F$2:$F$52))),ROW()-ROW($G$2:$G$52)+1),COLUMN($F$2:$F$52),4)))</f>
        <v/>
      </c>
      <c r="N17" s="295" t="str">
        <f t="array" aca="1" ref="N17" ca="1">IF(ROW()-ROW($H$2:$H$52)+1&gt;ROWS($G$2:$G$52)-COUNTBLANK($G$2:$G$52),"",INDIRECT(ADDRESS(SMALL((IF($G$2:$G$52&lt;&gt;"",ROW($G$2:$G$52),ROW()+ROWS($G$2:$G$52))),ROW()-ROW($H$2:$H$52)+1),COLUMN($G$2:$G$52),4)))</f>
        <v/>
      </c>
      <c r="O17" s="296" t="str">
        <f t="array" aca="1" ref="O17" ca="1">IF(ROW()-ROW($I$2:$I$52)+1&gt;ROWS($H$2:$H$52)-COUNTBLANK($H$2:$H$52),"",INDIRECT(ADDRESS(SMALL((IF($H$2:$H$52&lt;&gt;"",ROW($H$2:$H$52),ROW()+ROWS($H$2:$H$52))),ROW()-ROW($I$2:$I$52)+1),COLUMN($H$2:$H$52),4)))</f>
        <v/>
      </c>
      <c r="P17" s="297" t="str">
        <f t="array" aca="1" ref="P17" ca="1">IF(ROW()-ROW($J$2:$J$52)+1&gt;ROWS($I$2:$I$52)-COUNTBLANK($I$2:$I$52),"",INDIRECT(ADDRESS(SMALL((IF($I$2:$I$52&lt;&gt;"",ROW($I$2:$I$52),ROW()+ROWS($I$2:$I$52))),ROW()-ROW($J$2:$J$52)+1),COLUMN($I$2:$I$52),4)))</f>
        <v/>
      </c>
    </row>
    <row r="18" spans="1:16">
      <c r="A18" s="267"/>
      <c r="B18" s="262"/>
      <c r="C18" s="262"/>
      <c r="D18" s="971"/>
      <c r="E18" s="264" t="str">
        <f>IF(H18="","","2015")</f>
        <v/>
      </c>
      <c r="F18" s="247" t="str">
        <f t="shared" si="12"/>
        <v/>
      </c>
      <c r="G18" s="247" t="str">
        <f t="shared" si="13"/>
        <v/>
      </c>
      <c r="H18" s="36" t="str">
        <f>IF(A4="relevant",IF(Matrix!T21="","",IF(Matrix!T21&gt;Matrix!D21,Berechnung2!$M$38,"")),"")</f>
        <v/>
      </c>
      <c r="I18" s="288" t="str">
        <f t="array" ref="I18">IF(H18="","",VLOOKUP(F18,Berechnung2!$I$15:$J$23,2,FALSE))</f>
        <v/>
      </c>
      <c r="J18" s="300" t="str">
        <f t="shared" si="2"/>
        <v/>
      </c>
      <c r="L18" s="295" t="str">
        <f t="array" aca="1" ref="L18" ca="1">IF(ROW()-ROW($F$2:$F$52)+1&gt;ROWS($E$2:$E$52)-COUNTBLANK($E$2:$E$52),"",INDIRECT(ADDRESS(SMALL((IF($E$2:$E$52&lt;&gt;"",ROW($E$2:$E$52),ROW()+ROWS($E$2:$E$52))),ROW()-ROW($F$2:$F$52)+1),COLUMN($E$2:$E$52),4)))</f>
        <v/>
      </c>
      <c r="M18" s="295" t="str">
        <f t="array" aca="1" ref="M18" ca="1">IF(ROW()-ROW($G$2:$G$52)+1&gt;ROWS($F$2:$F$52)-COUNTBLANK($F$2:$F$52),"",INDIRECT(ADDRESS(SMALL((IF($F$2:$F$52&lt;&gt;"",ROW($F$2:$F$52),ROW()+ROWS($F$2:$F$52))),ROW()-ROW($G$2:$G$52)+1),COLUMN($F$2:$F$52),4)))</f>
        <v/>
      </c>
      <c r="N18" s="295" t="str">
        <f t="array" aca="1" ref="N18" ca="1">IF(ROW()-ROW($H$2:$H$52)+1&gt;ROWS($G$2:$G$52)-COUNTBLANK($G$2:$G$52),"",INDIRECT(ADDRESS(SMALL((IF($G$2:$G$52&lt;&gt;"",ROW($G$2:$G$52),ROW()+ROWS($G$2:$G$52))),ROW()-ROW($H$2:$H$52)+1),COLUMN($G$2:$G$52),4)))</f>
        <v/>
      </c>
      <c r="O18" s="296" t="str">
        <f t="array" aca="1" ref="O18" ca="1">IF(ROW()-ROW($I$2:$I$52)+1&gt;ROWS($H$2:$H$52)-COUNTBLANK($H$2:$H$52),"",INDIRECT(ADDRESS(SMALL((IF($H$2:$H$52&lt;&gt;"",ROW($H$2:$H$52),ROW()+ROWS($H$2:$H$52))),ROW()-ROW($I$2:$I$52)+1),COLUMN($H$2:$H$52),4)))</f>
        <v/>
      </c>
      <c r="P18" s="297" t="str">
        <f t="array" aca="1" ref="P18" ca="1">IF(ROW()-ROW($J$2:$J$52)+1&gt;ROWS($I$2:$I$52)-COUNTBLANK($I$2:$I$52),"",INDIRECT(ADDRESS(SMALL((IF($I$2:$I$52&lt;&gt;"",ROW($I$2:$I$52),ROW()+ROWS($I$2:$I$52))),ROW()-ROW($J$2:$J$52)+1),COLUMN($I$2:$I$52),4)))</f>
        <v/>
      </c>
    </row>
    <row r="19" spans="1:16" ht="46.5" customHeight="1">
      <c r="A19" s="252"/>
      <c r="B19" s="252"/>
      <c r="C19" s="252"/>
      <c r="D19" s="971"/>
      <c r="E19" s="264" t="str">
        <f>IF(H19="","","2016")</f>
        <v/>
      </c>
      <c r="F19" s="247" t="str">
        <f t="shared" si="12"/>
        <v/>
      </c>
      <c r="G19" s="247" t="str">
        <f t="shared" si="13"/>
        <v/>
      </c>
      <c r="H19" s="36" t="str">
        <f>IF(A5="relevant",IF(Matrix!T22="","",IF(Matrix!T22&gt;Matrix!D22,Berechnung2!$M$38,"")),"")</f>
        <v/>
      </c>
      <c r="I19" s="288" t="str">
        <f t="array" ref="I19">IF(H19="","",VLOOKUP(F19,Berechnung2!$I$15:$J$23,2,FALSE))</f>
        <v/>
      </c>
      <c r="J19" s="300" t="str">
        <f t="shared" si="2"/>
        <v/>
      </c>
      <c r="L19" s="295" t="str">
        <f t="array" aca="1" ref="L19" ca="1">IF(ROW()-ROW($F$2:$F$52)+1&gt;ROWS($E$2:$E$52)-COUNTBLANK($E$2:$E$52),"",INDIRECT(ADDRESS(SMALL((IF($E$2:$E$52&lt;&gt;"",ROW($E$2:$E$52),ROW()+ROWS($E$2:$E$52))),ROW()-ROW($F$2:$F$52)+1),COLUMN($E$2:$E$52),4)))</f>
        <v/>
      </c>
      <c r="M19" s="295" t="str">
        <f t="array" aca="1" ref="M19" ca="1">IF(ROW()-ROW($G$2:$G$52)+1&gt;ROWS($F$2:$F$52)-COUNTBLANK($F$2:$F$52),"",INDIRECT(ADDRESS(SMALL((IF($F$2:$F$52&lt;&gt;"",ROW($F$2:$F$52),ROW()+ROWS($F$2:$F$52))),ROW()-ROW($G$2:$G$52)+1),COLUMN($F$2:$F$52),4)))</f>
        <v/>
      </c>
      <c r="N19" s="295" t="str">
        <f t="array" aca="1" ref="N19" ca="1">IF(ROW()-ROW($H$2:$H$52)+1&gt;ROWS($G$2:$G$52)-COUNTBLANK($G$2:$G$52),"",INDIRECT(ADDRESS(SMALL((IF($G$2:$G$52&lt;&gt;"",ROW($G$2:$G$52),ROW()+ROWS($G$2:$G$52))),ROW()-ROW($H$2:$H$52)+1),COLUMN($G$2:$G$52),4)))</f>
        <v/>
      </c>
      <c r="O19" s="296" t="str">
        <f t="array" aca="1" ref="O19" ca="1">IF(ROW()-ROW($I$2:$I$52)+1&gt;ROWS($H$2:$H$52)-COUNTBLANK($H$2:$H$52),"",INDIRECT(ADDRESS(SMALL((IF($H$2:$H$52&lt;&gt;"",ROW($H$2:$H$52),ROW()+ROWS($H$2:$H$52))),ROW()-ROW($I$2:$I$52)+1),COLUMN($H$2:$H$52),4)))</f>
        <v/>
      </c>
      <c r="P19" s="297" t="str">
        <f t="array" aca="1" ref="P19" ca="1">IF(ROW()-ROW($J$2:$J$52)+1&gt;ROWS($I$2:$I$52)-COUNTBLANK($I$2:$I$52),"",INDIRECT(ADDRESS(SMALL((IF($I$2:$I$52&lt;&gt;"",ROW($I$2:$I$52),ROW()+ROWS($I$2:$I$52))),ROW()-ROW($J$2:$J$52)+1),COLUMN($I$2:$I$52),4)))</f>
        <v/>
      </c>
    </row>
    <row r="20" spans="1:16" ht="45" customHeight="1">
      <c r="A20" s="252"/>
      <c r="B20" s="252"/>
      <c r="C20" s="252"/>
      <c r="D20" s="971"/>
      <c r="E20" s="264" t="str">
        <f>IF(H20="","","2017")</f>
        <v/>
      </c>
      <c r="F20" s="247" t="str">
        <f t="shared" si="12"/>
        <v/>
      </c>
      <c r="G20" s="247" t="str">
        <f t="shared" si="13"/>
        <v/>
      </c>
      <c r="H20" s="36" t="str">
        <f>IF(A6="relevant",IF(Matrix!T23="","",IF(Matrix!T23&gt;Matrix!D23,Berechnung2!$M$38,"")),"")</f>
        <v/>
      </c>
      <c r="I20" s="288" t="str">
        <f t="array" ref="I20">IF(H20="","",VLOOKUP(F20,Berechnung2!$I$15:$J$23,2,FALSE))</f>
        <v/>
      </c>
      <c r="J20" s="300" t="str">
        <f t="shared" si="2"/>
        <v/>
      </c>
      <c r="L20" s="295" t="str">
        <f t="array" aca="1" ref="L20" ca="1">IF(ROW()-ROW($F$2:$F$52)+1&gt;ROWS($E$2:$E$52)-COUNTBLANK($E$2:$E$52),"",INDIRECT(ADDRESS(SMALL((IF($E$2:$E$52&lt;&gt;"",ROW($E$2:$E$52),ROW()+ROWS($E$2:$E$52))),ROW()-ROW($F$2:$F$52)+1),COLUMN($E$2:$E$52),4)))</f>
        <v/>
      </c>
      <c r="M20" s="295" t="str">
        <f t="array" aca="1" ref="M20" ca="1">IF(ROW()-ROW($G$2:$G$52)+1&gt;ROWS($F$2:$F$52)-COUNTBLANK($F$2:$F$52),"",INDIRECT(ADDRESS(SMALL((IF($F$2:$F$52&lt;&gt;"",ROW($F$2:$F$52),ROW()+ROWS($F$2:$F$52))),ROW()-ROW($G$2:$G$52)+1),COLUMN($F$2:$F$52),4)))</f>
        <v/>
      </c>
      <c r="N20" s="295" t="str">
        <f t="array" aca="1" ref="N20" ca="1">IF(ROW()-ROW($H$2:$H$52)+1&gt;ROWS($G$2:$G$52)-COUNTBLANK($G$2:$G$52),"",INDIRECT(ADDRESS(SMALL((IF($G$2:$G$52&lt;&gt;"",ROW($G$2:$G$52),ROW()+ROWS($G$2:$G$52))),ROW()-ROW($H$2:$H$52)+1),COLUMN($G$2:$G$52),4)))</f>
        <v/>
      </c>
      <c r="O20" s="296" t="str">
        <f t="array" aca="1" ref="O20" ca="1">IF(ROW()-ROW($I$2:$I$52)+1&gt;ROWS($H$2:$H$52)-COUNTBLANK($H$2:$H$52),"",INDIRECT(ADDRESS(SMALL((IF($H$2:$H$52&lt;&gt;"",ROW($H$2:$H$52),ROW()+ROWS($H$2:$H$52))),ROW()-ROW($I$2:$I$52)+1),COLUMN($H$2:$H$52),4)))</f>
        <v/>
      </c>
      <c r="P20" s="297" t="str">
        <f t="array" aca="1" ref="P20" ca="1">IF(ROW()-ROW($J$2:$J$52)+1&gt;ROWS($I$2:$I$52)-COUNTBLANK($I$2:$I$52),"",INDIRECT(ADDRESS(SMALL((IF($I$2:$I$52&lt;&gt;"",ROW($I$2:$I$52),ROW()+ROWS($I$2:$I$52))),ROW()-ROW($J$2:$J$52)+1),COLUMN($I$2:$I$52),4)))</f>
        <v/>
      </c>
    </row>
    <row r="21" spans="1:16" ht="45" customHeight="1">
      <c r="A21" s="252"/>
      <c r="B21" s="252"/>
      <c r="C21" s="252"/>
      <c r="D21" s="465"/>
      <c r="E21" s="264"/>
      <c r="F21" s="247"/>
      <c r="G21" s="247"/>
      <c r="H21" s="36"/>
      <c r="I21" s="288"/>
      <c r="J21" s="300"/>
      <c r="L21" s="295" t="str">
        <f t="array" aca="1" ref="L21" ca="1">IF(ROW()-ROW($F$2:$F$52)+1&gt;ROWS($E$2:$E$52)-COUNTBLANK($E$2:$E$52),"",INDIRECT(ADDRESS(SMALL((IF($E$2:$E$52&lt;&gt;"",ROW($E$2:$E$52),ROW()+ROWS($E$2:$E$52))),ROW()-ROW($F$2:$F$52)+1),COLUMN($E$2:$E$52),4)))</f>
        <v/>
      </c>
      <c r="M21" s="295" t="str">
        <f t="array" aca="1" ref="M21" ca="1">IF(ROW()-ROW($G$2:$G$52)+1&gt;ROWS($F$2:$F$52)-COUNTBLANK($F$2:$F$52),"",INDIRECT(ADDRESS(SMALL((IF($F$2:$F$52&lt;&gt;"",ROW($F$2:$F$52),ROW()+ROWS($F$2:$F$52))),ROW()-ROW($G$2:$G$52)+1),COLUMN($F$2:$F$52),4)))</f>
        <v/>
      </c>
      <c r="N21" s="295" t="str">
        <f t="array" aca="1" ref="N21" ca="1">IF(ROW()-ROW($H$2:$H$52)+1&gt;ROWS($G$2:$G$52)-COUNTBLANK($G$2:$G$52),"",INDIRECT(ADDRESS(SMALL((IF($G$2:$G$52&lt;&gt;"",ROW($G$2:$G$52),ROW()+ROWS($G$2:$G$52))),ROW()-ROW($H$2:$H$52)+1),COLUMN($G$2:$G$52),4)))</f>
        <v/>
      </c>
      <c r="O21" s="296" t="str">
        <f t="array" aca="1" ref="O21" ca="1">IF(ROW()-ROW($I$2:$I$52)+1&gt;ROWS($H$2:$H$52)-COUNTBLANK($H$2:$H$52),"",INDIRECT(ADDRESS(SMALL((IF($H$2:$H$52&lt;&gt;"",ROW($H$2:$H$52),ROW()+ROWS($H$2:$H$52))),ROW()-ROW($I$2:$I$52)+1),COLUMN($H$2:$H$52),4)))</f>
        <v/>
      </c>
      <c r="P21" s="297" t="str">
        <f t="array" aca="1" ref="P21" ca="1">IF(ROW()-ROW($J$2:$J$52)+1&gt;ROWS($I$2:$I$52)-COUNTBLANK($I$2:$I$52),"",INDIRECT(ADDRESS(SMALL((IF($I$2:$I$52&lt;&gt;"",ROW($I$2:$I$52),ROW()+ROWS($I$2:$I$52))),ROW()-ROW($J$2:$J$52)+1),COLUMN($I$2:$I$52),4)))</f>
        <v/>
      </c>
    </row>
    <row r="22" spans="1:16" ht="15.75" thickBot="1">
      <c r="A22" s="252"/>
      <c r="B22" s="252"/>
      <c r="C22" s="252"/>
      <c r="D22" s="284" t="s">
        <v>294</v>
      </c>
      <c r="E22" s="264"/>
      <c r="F22" s="247"/>
      <c r="G22" s="247"/>
      <c r="H22" s="36"/>
      <c r="I22" s="288"/>
      <c r="J22" s="300"/>
      <c r="L22" s="295" t="str">
        <f t="array" aca="1" ref="L22" ca="1">IF(ROW()-ROW($F$2:$F$52)+1&gt;ROWS($E$2:$E$52)-COUNTBLANK($E$2:$E$52),"",INDIRECT(ADDRESS(SMALL((IF($E$2:$E$52&lt;&gt;"",ROW($E$2:$E$52),ROW()+ROWS($E$2:$E$52))),ROW()-ROW($F$2:$F$52)+1),COLUMN($E$2:$E$52),4)))</f>
        <v/>
      </c>
      <c r="M22" s="295" t="str">
        <f t="array" aca="1" ref="M22" ca="1">IF(ROW()-ROW($G$2:$G$52)+1&gt;ROWS($F$2:$F$52)-COUNTBLANK($F$2:$F$52),"",INDIRECT(ADDRESS(SMALL((IF($F$2:$F$52&lt;&gt;"",ROW($F$2:$F$52),ROW()+ROWS($F$2:$F$52))),ROW()-ROW($G$2:$G$52)+1),COLUMN($F$2:$F$52),4)))</f>
        <v/>
      </c>
      <c r="N22" s="295" t="str">
        <f t="array" aca="1" ref="N22" ca="1">IF(ROW()-ROW($H$2:$H$52)+1&gt;ROWS($G$2:$G$52)-COUNTBLANK($G$2:$G$52),"",INDIRECT(ADDRESS(SMALL((IF($G$2:$G$52&lt;&gt;"",ROW($G$2:$G$52),ROW()+ROWS($G$2:$G$52))),ROW()-ROW($H$2:$H$52)+1),COLUMN($G$2:$G$52),4)))</f>
        <v/>
      </c>
      <c r="O22" s="296" t="str">
        <f t="array" aca="1" ref="O22" ca="1">IF(ROW()-ROW($I$2:$I$52)+1&gt;ROWS($H$2:$H$52)-COUNTBLANK($H$2:$H$52),"",INDIRECT(ADDRESS(SMALL((IF($H$2:$H$52&lt;&gt;"",ROW($H$2:$H$52),ROW()+ROWS($H$2:$H$52))),ROW()-ROW($I$2:$I$52)+1),COLUMN($H$2:$H$52),4)))</f>
        <v/>
      </c>
      <c r="P22" s="297" t="str">
        <f t="array" aca="1" ref="P22" ca="1">IF(ROW()-ROW($J$2:$J$52)+1&gt;ROWS($I$2:$I$52)-COUNTBLANK($I$2:$I$52),"",INDIRECT(ADDRESS(SMALL((IF($I$2:$I$52&lt;&gt;"",ROW($I$2:$I$52),ROW()+ROWS($I$2:$I$52))),ROW()-ROW($J$2:$J$52)+1),COLUMN($I$2:$I$52),4)))</f>
        <v/>
      </c>
    </row>
    <row r="23" spans="1:16">
      <c r="A23" s="252"/>
      <c r="B23" s="252"/>
      <c r="C23" s="252"/>
      <c r="D23" s="277" t="s">
        <v>86</v>
      </c>
      <c r="E23" s="270" t="str">
        <f>IF(H23="","","2013")</f>
        <v/>
      </c>
      <c r="F23" s="249" t="str">
        <f t="shared" ref="F23:F27" si="14">IF(H23="","","d")</f>
        <v/>
      </c>
      <c r="G23" s="249" t="str">
        <f t="shared" si="13"/>
        <v/>
      </c>
      <c r="H23" s="253" t="str">
        <f>IF(A2="relevant",IF(Matrix!U19="","",IF(Matrix!U19&gt;Matrix!D19,Berechnung2!$M$39,"")),"")</f>
        <v/>
      </c>
      <c r="I23" s="287" t="str">
        <f t="array" ref="I23">IF(H23="","",VLOOKUP(F23,Berechnung2!$I$15:$J$23,2,FALSE))</f>
        <v/>
      </c>
      <c r="J23" s="299" t="str">
        <f t="shared" si="2"/>
        <v/>
      </c>
      <c r="L23" s="295" t="str">
        <f t="array" aca="1" ref="L23" ca="1">IF(ROW()-ROW($F$2:$F$52)+1&gt;ROWS($E$2:$E$52)-COUNTBLANK($E$2:$E$52),"",INDIRECT(ADDRESS(SMALL((IF($E$2:$E$52&lt;&gt;"",ROW($E$2:$E$52),ROW()+ROWS($E$2:$E$52))),ROW()-ROW($F$2:$F$52)+1),COLUMN($E$2:$E$52),4)))</f>
        <v/>
      </c>
      <c r="M23" s="295" t="str">
        <f t="array" aca="1" ref="M23" ca="1">IF(ROW()-ROW($G$2:$G$52)+1&gt;ROWS($F$2:$F$52)-COUNTBLANK($F$2:$F$52),"",INDIRECT(ADDRESS(SMALL((IF($F$2:$F$52&lt;&gt;"",ROW($F$2:$F$52),ROW()+ROWS($F$2:$F$52))),ROW()-ROW($G$2:$G$52)+1),COLUMN($F$2:$F$52),4)))</f>
        <v/>
      </c>
      <c r="N23" s="295" t="str">
        <f t="array" aca="1" ref="N23" ca="1">IF(ROW()-ROW($H$2:$H$52)+1&gt;ROWS($G$2:$G$52)-COUNTBLANK($G$2:$G$52),"",INDIRECT(ADDRESS(SMALL((IF($G$2:$G$52&lt;&gt;"",ROW($G$2:$G$52),ROW()+ROWS($G$2:$G$52))),ROW()-ROW($H$2:$H$52)+1),COLUMN($G$2:$G$52),4)))</f>
        <v/>
      </c>
      <c r="O23" s="296" t="str">
        <f t="array" aca="1" ref="O23" ca="1">IF(ROW()-ROW($I$2:$I$52)+1&gt;ROWS($H$2:$H$52)-COUNTBLANK($H$2:$H$52),"",INDIRECT(ADDRESS(SMALL((IF($H$2:$H$52&lt;&gt;"",ROW($H$2:$H$52),ROW()+ROWS($H$2:$H$52))),ROW()-ROW($I$2:$I$52)+1),COLUMN($H$2:$H$52),4)))</f>
        <v/>
      </c>
      <c r="P23" s="297" t="str">
        <f t="array" aca="1" ref="P23" ca="1">IF(ROW()-ROW($J$2:$J$52)+1&gt;ROWS($I$2:$I$52)-COUNTBLANK($I$2:$I$52),"",INDIRECT(ADDRESS(SMALL((IF($I$2:$I$52&lt;&gt;"",ROW($I$2:$I$52),ROW()+ROWS($I$2:$I$52))),ROW()-ROW($J$2:$J$52)+1),COLUMN($I$2:$I$52),4)))</f>
        <v/>
      </c>
    </row>
    <row r="24" spans="1:16">
      <c r="A24" s="252"/>
      <c r="B24" s="252"/>
      <c r="C24" s="252"/>
      <c r="D24" s="970" t="s">
        <v>350</v>
      </c>
      <c r="E24" s="272" t="str">
        <f>IF(H24="","","2014")</f>
        <v/>
      </c>
      <c r="F24" s="247" t="str">
        <f t="shared" si="14"/>
        <v/>
      </c>
      <c r="G24" s="247" t="str">
        <f t="shared" si="13"/>
        <v/>
      </c>
      <c r="H24" s="36" t="str">
        <f>IF(A3="relevant",IF(Matrix!U20="","",IF(Matrix!U20&gt;Matrix!D20,Berechnung2!$M$39,"")),"")</f>
        <v/>
      </c>
      <c r="I24" s="288" t="str">
        <f t="array" ref="I24">IF(H24="","",VLOOKUP(F24,Berechnung2!$I$15:$J$23,2,FALSE))</f>
        <v/>
      </c>
      <c r="J24" s="300" t="str">
        <f t="shared" si="2"/>
        <v/>
      </c>
      <c r="L24" s="295" t="str">
        <f t="array" aca="1" ref="L24" ca="1">IF(ROW()-ROW($F$2:$F$52)+1&gt;ROWS($E$2:$E$52)-COUNTBLANK($E$2:$E$52),"",INDIRECT(ADDRESS(SMALL((IF($E$2:$E$52&lt;&gt;"",ROW($E$2:$E$52),ROW()+ROWS($E$2:$E$52))),ROW()-ROW($F$2:$F$52)+1),COLUMN($E$2:$E$52),4)))</f>
        <v/>
      </c>
      <c r="M24" s="295" t="str">
        <f t="array" aca="1" ref="M24" ca="1">IF(ROW()-ROW($G$2:$G$52)+1&gt;ROWS($F$2:$F$52)-COUNTBLANK($F$2:$F$52),"",INDIRECT(ADDRESS(SMALL((IF($F$2:$F$52&lt;&gt;"",ROW($F$2:$F$52),ROW()+ROWS($F$2:$F$52))),ROW()-ROW($G$2:$G$52)+1),COLUMN($F$2:$F$52),4)))</f>
        <v/>
      </c>
      <c r="N24" s="295" t="str">
        <f t="array" aca="1" ref="N24" ca="1">IF(ROW()-ROW($H$2:$H$52)+1&gt;ROWS($G$2:$G$52)-COUNTBLANK($G$2:$G$52),"",INDIRECT(ADDRESS(SMALL((IF($G$2:$G$52&lt;&gt;"",ROW($G$2:$G$52),ROW()+ROWS($G$2:$G$52))),ROW()-ROW($H$2:$H$52)+1),COLUMN($G$2:$G$52),4)))</f>
        <v/>
      </c>
      <c r="O24" s="296" t="str">
        <f t="array" aca="1" ref="O24" ca="1">IF(ROW()-ROW($I$2:$I$52)+1&gt;ROWS($H$2:$H$52)-COUNTBLANK($H$2:$H$52),"",INDIRECT(ADDRESS(SMALL((IF($H$2:$H$52&lt;&gt;"",ROW($H$2:$H$52),ROW()+ROWS($H$2:$H$52))),ROW()-ROW($I$2:$I$52)+1),COLUMN($H$2:$H$52),4)))</f>
        <v/>
      </c>
      <c r="P24" s="297" t="str">
        <f t="array" aca="1" ref="P24" ca="1">IF(ROW()-ROW($J$2:$J$52)+1&gt;ROWS($I$2:$I$52)-COUNTBLANK($I$2:$I$52),"",INDIRECT(ADDRESS(SMALL((IF($I$2:$I$52&lt;&gt;"",ROW($I$2:$I$52),ROW()+ROWS($I$2:$I$52))),ROW()-ROW($J$2:$J$52)+1),COLUMN($I$2:$I$52),4)))</f>
        <v/>
      </c>
    </row>
    <row r="25" spans="1:16">
      <c r="A25" s="252"/>
      <c r="B25" s="252"/>
      <c r="C25" s="252"/>
      <c r="D25" s="971"/>
      <c r="E25" s="272" t="str">
        <f>IF(H25="","","2015")</f>
        <v/>
      </c>
      <c r="F25" s="247" t="str">
        <f t="shared" si="14"/>
        <v/>
      </c>
      <c r="G25" s="247" t="str">
        <f t="shared" si="13"/>
        <v/>
      </c>
      <c r="H25" s="36" t="str">
        <f>IF(A4="relevant",IF(Matrix!U21="","",IF(Matrix!U21&gt;Matrix!D21,Berechnung2!$M$39,"")),"")</f>
        <v/>
      </c>
      <c r="I25" s="288" t="str">
        <f t="array" ref="I25">IF(H25="","",VLOOKUP(F25,Berechnung2!$I$15:$J$23,2,FALSE))</f>
        <v/>
      </c>
      <c r="J25" s="300" t="str">
        <f t="shared" si="2"/>
        <v/>
      </c>
      <c r="L25" s="295" t="str">
        <f t="array" aca="1" ref="L25" ca="1">IF(ROW()-ROW($F$2:$F$52)+1&gt;ROWS($E$2:$E$52)-COUNTBLANK($E$2:$E$52),"",INDIRECT(ADDRESS(SMALL((IF($E$2:$E$52&lt;&gt;"",ROW($E$2:$E$52),ROW()+ROWS($E$2:$E$52))),ROW()-ROW($F$2:$F$52)+1),COLUMN($E$2:$E$52),4)))</f>
        <v/>
      </c>
      <c r="M25" s="295" t="str">
        <f t="array" aca="1" ref="M25" ca="1">IF(ROW()-ROW($G$2:$G$52)+1&gt;ROWS($F$2:$F$52)-COUNTBLANK($F$2:$F$52),"",INDIRECT(ADDRESS(SMALL((IF($F$2:$F$52&lt;&gt;"",ROW($F$2:$F$52),ROW()+ROWS($F$2:$F$52))),ROW()-ROW($G$2:$G$52)+1),COLUMN($F$2:$F$52),4)))</f>
        <v/>
      </c>
      <c r="N25" s="295" t="str">
        <f t="array" aca="1" ref="N25" ca="1">IF(ROW()-ROW($H$2:$H$52)+1&gt;ROWS($G$2:$G$52)-COUNTBLANK($G$2:$G$52),"",INDIRECT(ADDRESS(SMALL((IF($G$2:$G$52&lt;&gt;"",ROW($G$2:$G$52),ROW()+ROWS($G$2:$G$52))),ROW()-ROW($H$2:$H$52)+1),COLUMN($G$2:$G$52),4)))</f>
        <v/>
      </c>
      <c r="O25" s="296" t="str">
        <f t="array" aca="1" ref="O25" ca="1">IF(ROW()-ROW($I$2:$I$52)+1&gt;ROWS($H$2:$H$52)-COUNTBLANK($H$2:$H$52),"",INDIRECT(ADDRESS(SMALL((IF($H$2:$H$52&lt;&gt;"",ROW($H$2:$H$52),ROW()+ROWS($H$2:$H$52))),ROW()-ROW($I$2:$I$52)+1),COLUMN($H$2:$H$52),4)))</f>
        <v/>
      </c>
      <c r="P25" s="297" t="str">
        <f t="array" aca="1" ref="P25" ca="1">IF(ROW()-ROW($J$2:$J$52)+1&gt;ROWS($I$2:$I$52)-COUNTBLANK($I$2:$I$52),"",INDIRECT(ADDRESS(SMALL((IF($I$2:$I$52&lt;&gt;"",ROW($I$2:$I$52),ROW()+ROWS($I$2:$I$52))),ROW()-ROW($J$2:$J$52)+1),COLUMN($I$2:$I$52),4)))</f>
        <v/>
      </c>
    </row>
    <row r="26" spans="1:16">
      <c r="A26" s="252"/>
      <c r="B26" s="252"/>
      <c r="C26" s="252"/>
      <c r="D26" s="971"/>
      <c r="E26" s="272" t="str">
        <f>IF(H26="","","2016")</f>
        <v/>
      </c>
      <c r="F26" s="247" t="str">
        <f t="shared" si="14"/>
        <v/>
      </c>
      <c r="G26" s="247" t="str">
        <f t="shared" si="13"/>
        <v/>
      </c>
      <c r="H26" s="36" t="str">
        <f>IF(A5="relevant",IF(Matrix!U22="","",IF(Matrix!U22&gt;Matrix!D22,Berechnung2!$M$39,"")),"")</f>
        <v/>
      </c>
      <c r="I26" s="288" t="str">
        <f t="array" ref="I26">IF(H26="","",VLOOKUP(F26,Berechnung2!$I$15:$J$23,2,FALSE))</f>
        <v/>
      </c>
      <c r="J26" s="300" t="str">
        <f t="shared" si="2"/>
        <v/>
      </c>
      <c r="L26" s="295" t="str">
        <f t="array" aca="1" ref="L26" ca="1">IF(ROW()-ROW($F$2:$F$52)+1&gt;ROWS($E$2:$E$52)-COUNTBLANK($E$2:$E$52),"",INDIRECT(ADDRESS(SMALL((IF($E$2:$E$52&lt;&gt;"",ROW($E$2:$E$52),ROW()+ROWS($E$2:$E$52))),ROW()-ROW($F$2:$F$52)+1),COLUMN($E$2:$E$52),4)))</f>
        <v/>
      </c>
      <c r="M26" s="295" t="str">
        <f t="array" aca="1" ref="M26" ca="1">IF(ROW()-ROW($G$2:$G$52)+1&gt;ROWS($F$2:$F$52)-COUNTBLANK($F$2:$F$52),"",INDIRECT(ADDRESS(SMALL((IF($F$2:$F$52&lt;&gt;"",ROW($F$2:$F$52),ROW()+ROWS($F$2:$F$52))),ROW()-ROW($G$2:$G$52)+1),COLUMN($F$2:$F$52),4)))</f>
        <v/>
      </c>
      <c r="N26" s="295" t="str">
        <f t="array" aca="1" ref="N26" ca="1">IF(ROW()-ROW($H$2:$H$52)+1&gt;ROWS($G$2:$G$52)-COUNTBLANK($G$2:$G$52),"",INDIRECT(ADDRESS(SMALL((IF($G$2:$G$52&lt;&gt;"",ROW($G$2:$G$52),ROW()+ROWS($G$2:$G$52))),ROW()-ROW($H$2:$H$52)+1),COLUMN($G$2:$G$52),4)))</f>
        <v/>
      </c>
      <c r="O26" s="296" t="str">
        <f t="array" aca="1" ref="O26" ca="1">IF(ROW()-ROW($I$2:$I$52)+1&gt;ROWS($H$2:$H$52)-COUNTBLANK($H$2:$H$52),"",INDIRECT(ADDRESS(SMALL((IF($H$2:$H$52&lt;&gt;"",ROW($H$2:$H$52),ROW()+ROWS($H$2:$H$52))),ROW()-ROW($I$2:$I$52)+1),COLUMN($H$2:$H$52),4)))</f>
        <v/>
      </c>
      <c r="P26" s="297" t="str">
        <f t="array" aca="1" ref="P26" ca="1">IF(ROW()-ROW($J$2:$J$52)+1&gt;ROWS($I$2:$I$52)-COUNTBLANK($I$2:$I$52),"",INDIRECT(ADDRESS(SMALL((IF($I$2:$I$52&lt;&gt;"",ROW($I$2:$I$52),ROW()+ROWS($I$2:$I$52))),ROW()-ROW($J$2:$J$52)+1),COLUMN($I$2:$I$52),4)))</f>
        <v/>
      </c>
    </row>
    <row r="27" spans="1:16" ht="39" customHeight="1">
      <c r="A27" s="252"/>
      <c r="B27" s="252"/>
      <c r="C27" s="252"/>
      <c r="D27" s="971"/>
      <c r="E27" s="272" t="str">
        <f>IF(H27="","","2017")</f>
        <v/>
      </c>
      <c r="F27" s="247" t="str">
        <f t="shared" si="14"/>
        <v/>
      </c>
      <c r="G27" s="247" t="str">
        <f t="shared" si="13"/>
        <v/>
      </c>
      <c r="H27" s="36" t="str">
        <f>IF(A6="relevant",IF(Matrix!U23="","",IF(Matrix!U23&gt;Matrix!D23,Berechnung2!$M$39,"")),"")</f>
        <v/>
      </c>
      <c r="I27" s="288" t="str">
        <f t="array" ref="I27">IF(H27="","",VLOOKUP(F27,Berechnung2!$I$15:$J$23,2,FALSE))</f>
        <v/>
      </c>
      <c r="J27" s="300" t="str">
        <f t="shared" si="2"/>
        <v/>
      </c>
      <c r="L27" s="295" t="str">
        <f t="array" aca="1" ref="L27" ca="1">IF(ROW()-ROW($F$2:$F$52)+1&gt;ROWS($E$2:$E$52)-COUNTBLANK($E$2:$E$52),"",INDIRECT(ADDRESS(SMALL((IF($E$2:$E$52&lt;&gt;"",ROW($E$2:$E$52),ROW()+ROWS($E$2:$E$52))),ROW()-ROW($F$2:$F$52)+1),COLUMN($E$2:$E$52),4)))</f>
        <v/>
      </c>
      <c r="M27" s="295" t="str">
        <f t="array" aca="1" ref="M27" ca="1">IF(ROW()-ROW($G$2:$G$52)+1&gt;ROWS($F$2:$F$52)-COUNTBLANK($F$2:$F$52),"",INDIRECT(ADDRESS(SMALL((IF($F$2:$F$52&lt;&gt;"",ROW($F$2:$F$52),ROW()+ROWS($F$2:$F$52))),ROW()-ROW($G$2:$G$52)+1),COLUMN($F$2:$F$52),4)))</f>
        <v/>
      </c>
      <c r="N27" s="295" t="str">
        <f t="array" aca="1" ref="N27" ca="1">IF(ROW()-ROW($H$2:$H$52)+1&gt;ROWS($G$2:$G$52)-COUNTBLANK($G$2:$G$52),"",INDIRECT(ADDRESS(SMALL((IF($G$2:$G$52&lt;&gt;"",ROW($G$2:$G$52),ROW()+ROWS($G$2:$G$52))),ROW()-ROW($H$2:$H$52)+1),COLUMN($G$2:$G$52),4)))</f>
        <v/>
      </c>
      <c r="O27" s="296" t="str">
        <f t="array" aca="1" ref="O27" ca="1">IF(ROW()-ROW($I$2:$I$52)+1&gt;ROWS($H$2:$H$52)-COUNTBLANK($H$2:$H$52),"",INDIRECT(ADDRESS(SMALL((IF($H$2:$H$52&lt;&gt;"",ROW($H$2:$H$52),ROW()+ROWS($H$2:$H$52))),ROW()-ROW($I$2:$I$52)+1),COLUMN($H$2:$H$52),4)))</f>
        <v/>
      </c>
      <c r="P27" s="297" t="str">
        <f t="array" aca="1" ref="P27" ca="1">IF(ROW()-ROW($J$2:$J$52)+1&gt;ROWS($I$2:$I$52)-COUNTBLANK($I$2:$I$52),"",INDIRECT(ADDRESS(SMALL((IF($I$2:$I$52&lt;&gt;"",ROW($I$2:$I$52),ROW()+ROWS($I$2:$I$52))),ROW()-ROW($J$2:$J$52)+1),COLUMN($I$2:$I$52),4)))</f>
        <v/>
      </c>
    </row>
    <row r="28" spans="1:16" ht="39" customHeight="1">
      <c r="A28" s="252"/>
      <c r="B28" s="252"/>
      <c r="C28" s="252"/>
      <c r="D28" s="465"/>
      <c r="E28" s="272"/>
      <c r="F28" s="247"/>
      <c r="G28" s="247"/>
      <c r="H28" s="36"/>
      <c r="I28" s="288"/>
      <c r="J28" s="300"/>
      <c r="L28" s="295" t="str">
        <f t="array" aca="1" ref="L28" ca="1">IF(ROW()-ROW($F$2:$F$52)+1&gt;ROWS($E$2:$E$52)-COUNTBLANK($E$2:$E$52),"",INDIRECT(ADDRESS(SMALL((IF($E$2:$E$52&lt;&gt;"",ROW($E$2:$E$52),ROW()+ROWS($E$2:$E$52))),ROW()-ROW($F$2:$F$52)+1),COLUMN($E$2:$E$52),4)))</f>
        <v/>
      </c>
      <c r="M28" s="295" t="str">
        <f t="array" aca="1" ref="M28" ca="1">IF(ROW()-ROW($G$2:$G$52)+1&gt;ROWS($F$2:$F$52)-COUNTBLANK($F$2:$F$52),"",INDIRECT(ADDRESS(SMALL((IF($F$2:$F$52&lt;&gt;"",ROW($F$2:$F$52),ROW()+ROWS($F$2:$F$52))),ROW()-ROW($G$2:$G$52)+1),COLUMN($F$2:$F$52),4)))</f>
        <v/>
      </c>
      <c r="N28" s="295" t="str">
        <f t="array" aca="1" ref="N28" ca="1">IF(ROW()-ROW($H$2:$H$52)+1&gt;ROWS($G$2:$G$52)-COUNTBLANK($G$2:$G$52),"",INDIRECT(ADDRESS(SMALL((IF($G$2:$G$52&lt;&gt;"",ROW($G$2:$G$52),ROW()+ROWS($G$2:$G$52))),ROW()-ROW($H$2:$H$52)+1),COLUMN($G$2:$G$52),4)))</f>
        <v/>
      </c>
      <c r="O28" s="296" t="str">
        <f t="array" aca="1" ref="O28" ca="1">IF(ROW()-ROW($I$2:$I$52)+1&gt;ROWS($H$2:$H$52)-COUNTBLANK($H$2:$H$52),"",INDIRECT(ADDRESS(SMALL((IF($H$2:$H$52&lt;&gt;"",ROW($H$2:$H$52),ROW()+ROWS($H$2:$H$52))),ROW()-ROW($I$2:$I$52)+1),COLUMN($H$2:$H$52),4)))</f>
        <v/>
      </c>
      <c r="P28" s="297" t="str">
        <f t="array" aca="1" ref="P28" ca="1">IF(ROW()-ROW($J$2:$J$52)+1&gt;ROWS($I$2:$I$52)-COUNTBLANK($I$2:$I$52),"",INDIRECT(ADDRESS(SMALL((IF($I$2:$I$52&lt;&gt;"",ROW($I$2:$I$52),ROW()+ROWS($I$2:$I$52))),ROW()-ROW($J$2:$J$52)+1),COLUMN($I$2:$I$52),4)))</f>
        <v/>
      </c>
    </row>
    <row r="29" spans="1:16" ht="15.75" thickBot="1">
      <c r="A29" s="252"/>
      <c r="B29" s="252"/>
      <c r="C29" s="252"/>
      <c r="D29" s="276" t="s">
        <v>296</v>
      </c>
      <c r="E29" s="274"/>
      <c r="F29" s="250"/>
      <c r="G29" s="250"/>
      <c r="H29" s="36"/>
      <c r="I29" s="288"/>
      <c r="J29" s="300"/>
      <c r="L29" s="295" t="str">
        <f t="array" aca="1" ref="L29" ca="1">IF(ROW()-ROW($F$2:$F$52)+1&gt;ROWS($E$2:$E$52)-COUNTBLANK($E$2:$E$52),"",INDIRECT(ADDRESS(SMALL((IF($E$2:$E$52&lt;&gt;"",ROW($E$2:$E$52),ROW()+ROWS($E$2:$E$52))),ROW()-ROW($F$2:$F$52)+1),COLUMN($E$2:$E$52),4)))</f>
        <v/>
      </c>
      <c r="M29" s="295" t="str">
        <f t="array" aca="1" ref="M29" ca="1">IF(ROW()-ROW($G$2:$G$52)+1&gt;ROWS($F$2:$F$52)-COUNTBLANK($F$2:$F$52),"",INDIRECT(ADDRESS(SMALL((IF($F$2:$F$52&lt;&gt;"",ROW($F$2:$F$52),ROW()+ROWS($F$2:$F$52))),ROW()-ROW($G$2:$G$52)+1),COLUMN($F$2:$F$52),4)))</f>
        <v/>
      </c>
      <c r="N29" s="295" t="str">
        <f t="array" aca="1" ref="N29" ca="1">IF(ROW()-ROW($H$2:$H$52)+1&gt;ROWS($G$2:$G$52)-COUNTBLANK($G$2:$G$52),"",INDIRECT(ADDRESS(SMALL((IF($G$2:$G$52&lt;&gt;"",ROW($G$2:$G$52),ROW()+ROWS($G$2:$G$52))),ROW()-ROW($H$2:$H$52)+1),COLUMN($G$2:$G$52),4)))</f>
        <v/>
      </c>
      <c r="O29" s="296" t="str">
        <f t="array" aca="1" ref="O29" ca="1">IF(ROW()-ROW($I$2:$I$52)+1&gt;ROWS($H$2:$H$52)-COUNTBLANK($H$2:$H$52),"",INDIRECT(ADDRESS(SMALL((IF($H$2:$H$52&lt;&gt;"",ROW($H$2:$H$52),ROW()+ROWS($H$2:$H$52))),ROW()-ROW($I$2:$I$52)+1),COLUMN($H$2:$H$52),4)))</f>
        <v/>
      </c>
      <c r="P29" s="297" t="str">
        <f t="array" aca="1" ref="P29" ca="1">IF(ROW()-ROW($J$2:$J$52)+1&gt;ROWS($I$2:$I$52)-COUNTBLANK($I$2:$I$52),"",INDIRECT(ADDRESS(SMALL((IF($I$2:$I$52&lt;&gt;"",ROW($I$2:$I$52),ROW()+ROWS($I$2:$I$52))),ROW()-ROW($J$2:$J$52)+1),COLUMN($I$2:$I$52),4)))</f>
        <v/>
      </c>
    </row>
    <row r="30" spans="1:16">
      <c r="A30" s="252"/>
      <c r="B30" s="252"/>
      <c r="C30" s="252"/>
      <c r="D30" s="277" t="s">
        <v>86</v>
      </c>
      <c r="E30" s="302" t="str">
        <f>IF(H30="","","2013")</f>
        <v/>
      </c>
      <c r="F30" s="303" t="str">
        <f t="shared" ref="F30:F34" si="15">IF(H30="","","e")</f>
        <v/>
      </c>
      <c r="G30" s="303" t="str">
        <f t="shared" ref="G30:G41" si="16">IF(H30="","","1")</f>
        <v/>
      </c>
      <c r="H30" s="253" t="str">
        <f>IF(A2="relevant",IF(Matrix!X19="","",IF(Matrix!X19&gt;Matrix!T19,Berechnung2!$M$40,"")),"")</f>
        <v/>
      </c>
      <c r="I30" s="287" t="str">
        <f t="array" ref="I30">IF(H30="","",VLOOKUP(F30,Berechnung2!$I$15:$J$23,2,FALSE))</f>
        <v/>
      </c>
      <c r="J30" s="299" t="str">
        <f t="shared" si="2"/>
        <v/>
      </c>
      <c r="L30" s="295" t="str">
        <f t="array" aca="1" ref="L30" ca="1">IF(ROW()-ROW($F$2:$F$52)+1&gt;ROWS($E$2:$E$52)-COUNTBLANK($E$2:$E$52),"",INDIRECT(ADDRESS(SMALL((IF($E$2:$E$52&lt;&gt;"",ROW($E$2:$E$52),ROW()+ROWS($E$2:$E$52))),ROW()-ROW($F$2:$F$52)+1),COLUMN($E$2:$E$52),4)))</f>
        <v/>
      </c>
      <c r="M30" s="295" t="str">
        <f t="array" aca="1" ref="M30" ca="1">IF(ROW()-ROW($G$2:$G$52)+1&gt;ROWS($F$2:$F$52)-COUNTBLANK($F$2:$F$52),"",INDIRECT(ADDRESS(SMALL((IF($F$2:$F$52&lt;&gt;"",ROW($F$2:$F$52),ROW()+ROWS($F$2:$F$52))),ROW()-ROW($G$2:$G$52)+1),COLUMN($F$2:$F$52),4)))</f>
        <v/>
      </c>
      <c r="N30" s="295" t="str">
        <f t="array" aca="1" ref="N30" ca="1">IF(ROW()-ROW($H$2:$H$52)+1&gt;ROWS($G$2:$G$52)-COUNTBLANK($G$2:$G$52),"",INDIRECT(ADDRESS(SMALL((IF($G$2:$G$52&lt;&gt;"",ROW($G$2:$G$52),ROW()+ROWS($G$2:$G$52))),ROW()-ROW($H$2:$H$52)+1),COLUMN($G$2:$G$52),4)))</f>
        <v/>
      </c>
      <c r="O30" s="296" t="str">
        <f t="array" aca="1" ref="O30" ca="1">IF(ROW()-ROW($I$2:$I$52)+1&gt;ROWS($H$2:$H$52)-COUNTBLANK($H$2:$H$52),"",INDIRECT(ADDRESS(SMALL((IF($H$2:$H$52&lt;&gt;"",ROW($H$2:$H$52),ROW()+ROWS($H$2:$H$52))),ROW()-ROW($I$2:$I$52)+1),COLUMN($H$2:$H$52),4)))</f>
        <v/>
      </c>
      <c r="P30" s="297" t="str">
        <f t="array" aca="1" ref="P30" ca="1">IF(ROW()-ROW($J$2:$J$52)+1&gt;ROWS($I$2:$I$52)-COUNTBLANK($I$2:$I$52),"",INDIRECT(ADDRESS(SMALL((IF($I$2:$I$52&lt;&gt;"",ROW($I$2:$I$52),ROW()+ROWS($I$2:$I$52))),ROW()-ROW($J$2:$J$52)+1),COLUMN($I$2:$I$52),4)))</f>
        <v/>
      </c>
    </row>
    <row r="31" spans="1:16">
      <c r="A31" s="252"/>
      <c r="B31" s="252"/>
      <c r="C31" s="252"/>
      <c r="D31" s="970" t="s">
        <v>351</v>
      </c>
      <c r="E31" s="264" t="str">
        <f>IF(H31="","","2014")</f>
        <v/>
      </c>
      <c r="F31" s="247" t="str">
        <f t="shared" si="15"/>
        <v/>
      </c>
      <c r="G31" s="247" t="str">
        <f t="shared" si="16"/>
        <v/>
      </c>
      <c r="H31" s="36" t="str">
        <f>IF(A3="relevant",IF(Matrix!X20="","",IF(Matrix!X20&gt;Matrix!T20,Berechnung2!$M$40,"")),"")</f>
        <v/>
      </c>
      <c r="I31" s="288" t="str">
        <f t="array" ref="I31">IF(H31="","",VLOOKUP(F31,Berechnung2!$I$15:$J$23,2,FALSE))</f>
        <v/>
      </c>
      <c r="J31" s="300" t="str">
        <f t="shared" si="2"/>
        <v/>
      </c>
      <c r="L31" s="295" t="str">
        <f t="array" aca="1" ref="L31" ca="1">IF(ROW()-ROW($F$2:$F$52)+1&gt;ROWS($E$2:$E$52)-COUNTBLANK($E$2:$E$52),"",INDIRECT(ADDRESS(SMALL((IF($E$2:$E$52&lt;&gt;"",ROW($E$2:$E$52),ROW()+ROWS($E$2:$E$52))),ROW()-ROW($F$2:$F$52)+1),COLUMN($E$2:$E$52),4)))</f>
        <v/>
      </c>
      <c r="M31" s="295" t="str">
        <f t="array" aca="1" ref="M31" ca="1">IF(ROW()-ROW($G$2:$G$52)+1&gt;ROWS($F$2:$F$52)-COUNTBLANK($F$2:$F$52),"",INDIRECT(ADDRESS(SMALL((IF($F$2:$F$52&lt;&gt;"",ROW($F$2:$F$52),ROW()+ROWS($F$2:$F$52))),ROW()-ROW($G$2:$G$52)+1),COLUMN($F$2:$F$52),4)))</f>
        <v/>
      </c>
      <c r="N31" s="295" t="str">
        <f t="array" aca="1" ref="N31" ca="1">IF(ROW()-ROW($H$2:$H$52)+1&gt;ROWS($G$2:$G$52)-COUNTBLANK($G$2:$G$52),"",INDIRECT(ADDRESS(SMALL((IF($G$2:$G$52&lt;&gt;"",ROW($G$2:$G$52),ROW()+ROWS($G$2:$G$52))),ROW()-ROW($H$2:$H$52)+1),COLUMN($G$2:$G$52),4)))</f>
        <v/>
      </c>
      <c r="O31" s="296" t="str">
        <f t="array" aca="1" ref="O31" ca="1">IF(ROW()-ROW($I$2:$I$52)+1&gt;ROWS($H$2:$H$52)-COUNTBLANK($H$2:$H$52),"",INDIRECT(ADDRESS(SMALL((IF($H$2:$H$52&lt;&gt;"",ROW($H$2:$H$52),ROW()+ROWS($H$2:$H$52))),ROW()-ROW($I$2:$I$52)+1),COLUMN($H$2:$H$52),4)))</f>
        <v/>
      </c>
      <c r="P31" s="297" t="str">
        <f t="array" aca="1" ref="P31" ca="1">IF(ROW()-ROW($J$2:$J$52)+1&gt;ROWS($I$2:$I$52)-COUNTBLANK($I$2:$I$52),"",INDIRECT(ADDRESS(SMALL((IF($I$2:$I$52&lt;&gt;"",ROW($I$2:$I$52),ROW()+ROWS($I$2:$I$52))),ROW()-ROW($J$2:$J$52)+1),COLUMN($I$2:$I$52),4)))</f>
        <v/>
      </c>
    </row>
    <row r="32" spans="1:16">
      <c r="A32" s="252"/>
      <c r="B32" s="252"/>
      <c r="C32" s="252"/>
      <c r="D32" s="971"/>
      <c r="E32" s="264" t="str">
        <f>IF(H32="","","2015")</f>
        <v/>
      </c>
      <c r="F32" s="247" t="str">
        <f t="shared" si="15"/>
        <v/>
      </c>
      <c r="G32" s="247" t="str">
        <f t="shared" si="16"/>
        <v/>
      </c>
      <c r="H32" s="36" t="str">
        <f>IF(A4="relevant",IF(Matrix!X21="","",IF(Matrix!X21&gt;Matrix!T21,Berechnung2!$M$40,"")),"")</f>
        <v/>
      </c>
      <c r="I32" s="288" t="str">
        <f t="array" ref="I32">IF(H32="","",VLOOKUP(F32,Berechnung2!$I$15:$J$23,2,FALSE))</f>
        <v/>
      </c>
      <c r="J32" s="300" t="str">
        <f t="shared" si="2"/>
        <v/>
      </c>
      <c r="L32" s="295" t="str">
        <f t="array" aca="1" ref="L32" ca="1">IF(ROW()-ROW($F$2:$F$52)+1&gt;ROWS($E$2:$E$52)-COUNTBLANK($E$2:$E$52),"",INDIRECT(ADDRESS(SMALL((IF($E$2:$E$52&lt;&gt;"",ROW($E$2:$E$52),ROW()+ROWS($E$2:$E$52))),ROW()-ROW($F$2:$F$52)+1),COLUMN($E$2:$E$52),4)))</f>
        <v/>
      </c>
      <c r="M32" s="295" t="str">
        <f t="array" aca="1" ref="M32" ca="1">IF(ROW()-ROW($G$2:$G$52)+1&gt;ROWS($F$2:$F$52)-COUNTBLANK($F$2:$F$52),"",INDIRECT(ADDRESS(SMALL((IF($F$2:$F$52&lt;&gt;"",ROW($F$2:$F$52),ROW()+ROWS($F$2:$F$52))),ROW()-ROW($G$2:$G$52)+1),COLUMN($F$2:$F$52),4)))</f>
        <v/>
      </c>
      <c r="N32" s="295" t="str">
        <f t="array" aca="1" ref="N32" ca="1">IF(ROW()-ROW($H$2:$H$52)+1&gt;ROWS($G$2:$G$52)-COUNTBLANK($G$2:$G$52),"",INDIRECT(ADDRESS(SMALL((IF($G$2:$G$52&lt;&gt;"",ROW($G$2:$G$52),ROW()+ROWS($G$2:$G$52))),ROW()-ROW($H$2:$H$52)+1),COLUMN($G$2:$G$52),4)))</f>
        <v/>
      </c>
      <c r="O32" s="296" t="str">
        <f t="array" aca="1" ref="O32" ca="1">IF(ROW()-ROW($I$2:$I$52)+1&gt;ROWS($H$2:$H$52)-COUNTBLANK($H$2:$H$52),"",INDIRECT(ADDRESS(SMALL((IF($H$2:$H$52&lt;&gt;"",ROW($H$2:$H$52),ROW()+ROWS($H$2:$H$52))),ROW()-ROW($I$2:$I$52)+1),COLUMN($H$2:$H$52),4)))</f>
        <v/>
      </c>
      <c r="P32" s="297" t="str">
        <f t="array" aca="1" ref="P32" ca="1">IF(ROW()-ROW($J$2:$J$52)+1&gt;ROWS($I$2:$I$52)-COUNTBLANK($I$2:$I$52),"",INDIRECT(ADDRESS(SMALL((IF($I$2:$I$52&lt;&gt;"",ROW($I$2:$I$52),ROW()+ROWS($I$2:$I$52))),ROW()-ROW($J$2:$J$52)+1),COLUMN($I$2:$I$52),4)))</f>
        <v/>
      </c>
    </row>
    <row r="33" spans="1:16">
      <c r="A33" s="252"/>
      <c r="B33" s="252"/>
      <c r="C33" s="252"/>
      <c r="D33" s="971"/>
      <c r="E33" s="264" t="str">
        <f>IF(H33="","","2016")</f>
        <v/>
      </c>
      <c r="F33" s="247" t="str">
        <f t="shared" si="15"/>
        <v/>
      </c>
      <c r="G33" s="247" t="str">
        <f t="shared" si="16"/>
        <v/>
      </c>
      <c r="H33" s="36" t="str">
        <f>IF(A5="relevant",IF(Matrix!X22="","",IF(Matrix!X22&gt;Matrix!T22,Berechnung2!$M$40,"")),"")</f>
        <v/>
      </c>
      <c r="I33" s="288" t="str">
        <f t="array" ref="I33">IF(H33="","",VLOOKUP(F33,Berechnung2!$I$15:$J$23,2,FALSE))</f>
        <v/>
      </c>
      <c r="J33" s="300" t="str">
        <f t="shared" si="2"/>
        <v/>
      </c>
      <c r="L33" s="295" t="str">
        <f t="array" aca="1" ref="L33" ca="1">IF(ROW()-ROW($F$2:$F$52)+1&gt;ROWS($E$2:$E$52)-COUNTBLANK($E$2:$E$52),"",INDIRECT(ADDRESS(SMALL((IF($E$2:$E$52&lt;&gt;"",ROW($E$2:$E$52),ROW()+ROWS($E$2:$E$52))),ROW()-ROW($F$2:$F$52)+1),COLUMN($E$2:$E$52),4)))</f>
        <v/>
      </c>
      <c r="M33" s="295" t="str">
        <f t="array" aca="1" ref="M33" ca="1">IF(ROW()-ROW($G$2:$G$52)+1&gt;ROWS($F$2:$F$52)-COUNTBLANK($F$2:$F$52),"",INDIRECT(ADDRESS(SMALL((IF($F$2:$F$52&lt;&gt;"",ROW($F$2:$F$52),ROW()+ROWS($F$2:$F$52))),ROW()-ROW($G$2:$G$52)+1),COLUMN($F$2:$F$52),4)))</f>
        <v/>
      </c>
      <c r="N33" s="295" t="str">
        <f t="array" aca="1" ref="N33" ca="1">IF(ROW()-ROW($H$2:$H$52)+1&gt;ROWS($G$2:$G$52)-COUNTBLANK($G$2:$G$52),"",INDIRECT(ADDRESS(SMALL((IF($G$2:$G$52&lt;&gt;"",ROW($G$2:$G$52),ROW()+ROWS($G$2:$G$52))),ROW()-ROW($H$2:$H$52)+1),COLUMN($G$2:$G$52),4)))</f>
        <v/>
      </c>
      <c r="O33" s="296" t="str">
        <f t="array" aca="1" ref="O33" ca="1">IF(ROW()-ROW($I$2:$I$52)+1&gt;ROWS($H$2:$H$52)-COUNTBLANK($H$2:$H$52),"",INDIRECT(ADDRESS(SMALL((IF($H$2:$H$52&lt;&gt;"",ROW($H$2:$H$52),ROW()+ROWS($H$2:$H$52))),ROW()-ROW($I$2:$I$52)+1),COLUMN($H$2:$H$52),4)))</f>
        <v/>
      </c>
      <c r="P33" s="297" t="str">
        <f t="array" aca="1" ref="P33" ca="1">IF(ROW()-ROW($J$2:$J$52)+1&gt;ROWS($I$2:$I$52)-COUNTBLANK($I$2:$I$52),"",INDIRECT(ADDRESS(SMALL((IF($I$2:$I$52&lt;&gt;"",ROW($I$2:$I$52),ROW()+ROWS($I$2:$I$52))),ROW()-ROW($J$2:$J$52)+1),COLUMN($I$2:$I$52),4)))</f>
        <v/>
      </c>
    </row>
    <row r="34" spans="1:16" ht="33" customHeight="1">
      <c r="A34" s="252"/>
      <c r="B34" s="252"/>
      <c r="C34" s="252"/>
      <c r="D34" s="971"/>
      <c r="E34" s="264" t="str">
        <f>IF(H34="","","2017")</f>
        <v/>
      </c>
      <c r="F34" s="247" t="str">
        <f t="shared" si="15"/>
        <v/>
      </c>
      <c r="G34" s="247" t="str">
        <f t="shared" si="16"/>
        <v/>
      </c>
      <c r="H34" s="36" t="str">
        <f>IF(A6="relevant",IF(Matrix!X23="","",IF(Matrix!X23&gt;Matrix!T23,Berechnung2!$M$40,"")),"")</f>
        <v/>
      </c>
      <c r="I34" s="288" t="str">
        <f t="array" ref="I34">IF(H34="","",VLOOKUP(F34,Berechnung2!$I$15:$J$23,2,FALSE))</f>
        <v/>
      </c>
      <c r="J34" s="300" t="str">
        <f t="shared" si="2"/>
        <v/>
      </c>
      <c r="L34" s="295" t="str">
        <f t="array" aca="1" ref="L34" ca="1">IF(ROW()-ROW($F$2:$F$52)+1&gt;ROWS($E$2:$E$52)-COUNTBLANK($E$2:$E$52),"",INDIRECT(ADDRESS(SMALL((IF($E$2:$E$52&lt;&gt;"",ROW($E$2:$E$52),ROW()+ROWS($E$2:$E$52))),ROW()-ROW($F$2:$F$52)+1),COLUMN($E$2:$E$52),4)))</f>
        <v/>
      </c>
      <c r="M34" s="295" t="str">
        <f t="array" aca="1" ref="M34" ca="1">IF(ROW()-ROW($G$2:$G$52)+1&gt;ROWS($F$2:$F$52)-COUNTBLANK($F$2:$F$52),"",INDIRECT(ADDRESS(SMALL((IF($F$2:$F$52&lt;&gt;"",ROW($F$2:$F$52),ROW()+ROWS($F$2:$F$52))),ROW()-ROW($G$2:$G$52)+1),COLUMN($F$2:$F$52),4)))</f>
        <v/>
      </c>
      <c r="N34" s="295" t="str">
        <f t="array" aca="1" ref="N34" ca="1">IF(ROW()-ROW($H$2:$H$52)+1&gt;ROWS($G$2:$G$52)-COUNTBLANK($G$2:$G$52),"",INDIRECT(ADDRESS(SMALL((IF($G$2:$G$52&lt;&gt;"",ROW($G$2:$G$52),ROW()+ROWS($G$2:$G$52))),ROW()-ROW($H$2:$H$52)+1),COLUMN($G$2:$G$52),4)))</f>
        <v/>
      </c>
      <c r="O34" s="296" t="str">
        <f t="array" aca="1" ref="O34" ca="1">IF(ROW()-ROW($I$2:$I$52)+1&gt;ROWS($H$2:$H$52)-COUNTBLANK($H$2:$H$52),"",INDIRECT(ADDRESS(SMALL((IF($H$2:$H$52&lt;&gt;"",ROW($H$2:$H$52),ROW()+ROWS($H$2:$H$52))),ROW()-ROW($I$2:$I$52)+1),COLUMN($H$2:$H$52),4)))</f>
        <v/>
      </c>
      <c r="P34" s="297" t="str">
        <f t="array" aca="1" ref="P34" ca="1">IF(ROW()-ROW($J$2:$J$52)+1&gt;ROWS($I$2:$I$52)-COUNTBLANK($I$2:$I$52),"",INDIRECT(ADDRESS(SMALL((IF($I$2:$I$52&lt;&gt;"",ROW($I$2:$I$52),ROW()+ROWS($I$2:$I$52))),ROW()-ROW($J$2:$J$52)+1),COLUMN($I$2:$I$52),4)))</f>
        <v/>
      </c>
    </row>
    <row r="35" spans="1:16" ht="33" customHeight="1">
      <c r="A35" s="252"/>
      <c r="B35" s="252"/>
      <c r="C35" s="252"/>
      <c r="D35" s="465"/>
      <c r="E35" s="264"/>
      <c r="F35" s="247"/>
      <c r="G35" s="247"/>
      <c r="H35" s="36"/>
      <c r="I35" s="288"/>
      <c r="J35" s="300"/>
      <c r="L35" s="295" t="str">
        <f t="array" aca="1" ref="L35" ca="1">IF(ROW()-ROW($F$2:$F$52)+1&gt;ROWS($E$2:$E$52)-COUNTBLANK($E$2:$E$52),"",INDIRECT(ADDRESS(SMALL((IF($E$2:$E$52&lt;&gt;"",ROW($E$2:$E$52),ROW()+ROWS($E$2:$E$52))),ROW()-ROW($F$2:$F$52)+1),COLUMN($E$2:$E$52),4)))</f>
        <v/>
      </c>
      <c r="M35" s="295" t="str">
        <f t="array" aca="1" ref="M35" ca="1">IF(ROW()-ROW($G$2:$G$52)+1&gt;ROWS($F$2:$F$52)-COUNTBLANK($F$2:$F$52),"",INDIRECT(ADDRESS(SMALL((IF($F$2:$F$52&lt;&gt;"",ROW($F$2:$F$52),ROW()+ROWS($F$2:$F$52))),ROW()-ROW($G$2:$G$52)+1),COLUMN($F$2:$F$52),4)))</f>
        <v/>
      </c>
      <c r="N35" s="295" t="str">
        <f t="array" aca="1" ref="N35" ca="1">IF(ROW()-ROW($H$2:$H$52)+1&gt;ROWS($G$2:$G$52)-COUNTBLANK($G$2:$G$52),"",INDIRECT(ADDRESS(SMALL((IF($G$2:$G$52&lt;&gt;"",ROW($G$2:$G$52),ROW()+ROWS($G$2:$G$52))),ROW()-ROW($H$2:$H$52)+1),COLUMN($G$2:$G$52),4)))</f>
        <v/>
      </c>
      <c r="O35" s="296" t="str">
        <f t="array" aca="1" ref="O35" ca="1">IF(ROW()-ROW($I$2:$I$52)+1&gt;ROWS($H$2:$H$52)-COUNTBLANK($H$2:$H$52),"",INDIRECT(ADDRESS(SMALL((IF($H$2:$H$52&lt;&gt;"",ROW($H$2:$H$52),ROW()+ROWS($H$2:$H$52))),ROW()-ROW($I$2:$I$52)+1),COLUMN($H$2:$H$52),4)))</f>
        <v/>
      </c>
      <c r="P35" s="297" t="str">
        <f t="array" aca="1" ref="P35" ca="1">IF(ROW()-ROW($J$2:$J$52)+1&gt;ROWS($I$2:$I$52)-COUNTBLANK($I$2:$I$52),"",INDIRECT(ADDRESS(SMALL((IF($I$2:$I$52&lt;&gt;"",ROW($I$2:$I$52),ROW()+ROWS($I$2:$I$52))),ROW()-ROW($J$2:$J$52)+1),COLUMN($I$2:$I$52),4)))</f>
        <v/>
      </c>
    </row>
    <row r="36" spans="1:16" ht="15.75" thickBot="1">
      <c r="A36" s="252"/>
      <c r="B36" s="252"/>
      <c r="C36" s="252"/>
      <c r="D36" s="276" t="s">
        <v>297</v>
      </c>
      <c r="E36" s="264"/>
      <c r="F36" s="247"/>
      <c r="G36" s="247"/>
      <c r="H36" s="36"/>
      <c r="I36" s="288"/>
      <c r="J36" s="300"/>
      <c r="L36" s="295" t="str">
        <f t="array" aca="1" ref="L36" ca="1">IF(ROW()-ROW($F$2:$F$52)+1&gt;ROWS($E$2:$E$52)-COUNTBLANK($E$2:$E$52),"",INDIRECT(ADDRESS(SMALL((IF($E$2:$E$52&lt;&gt;"",ROW($E$2:$E$52),ROW()+ROWS($E$2:$E$52))),ROW()-ROW($F$2:$F$52)+1),COLUMN($E$2:$E$52),4)))</f>
        <v/>
      </c>
      <c r="M36" s="295" t="str">
        <f t="array" aca="1" ref="M36" ca="1">IF(ROW()-ROW($G$2:$G$52)+1&gt;ROWS($F$2:$F$52)-COUNTBLANK($F$2:$F$52),"",INDIRECT(ADDRESS(SMALL((IF($F$2:$F$52&lt;&gt;"",ROW($F$2:$F$52),ROW()+ROWS($F$2:$F$52))),ROW()-ROW($G$2:$G$52)+1),COLUMN($F$2:$F$52),4)))</f>
        <v/>
      </c>
      <c r="N36" s="295" t="str">
        <f t="array" aca="1" ref="N36" ca="1">IF(ROW()-ROW($H$2:$H$52)+1&gt;ROWS($G$2:$G$52)-COUNTBLANK($G$2:$G$52),"",INDIRECT(ADDRESS(SMALL((IF($G$2:$G$52&lt;&gt;"",ROW($G$2:$G$52),ROW()+ROWS($G$2:$G$52))),ROW()-ROW($H$2:$H$52)+1),COLUMN($G$2:$G$52),4)))</f>
        <v/>
      </c>
      <c r="O36" s="296" t="str">
        <f t="array" aca="1" ref="O36" ca="1">IF(ROW()-ROW($I$2:$I$52)+1&gt;ROWS($H$2:$H$52)-COUNTBLANK($H$2:$H$52),"",INDIRECT(ADDRESS(SMALL((IF($H$2:$H$52&lt;&gt;"",ROW($H$2:$H$52),ROW()+ROWS($H$2:$H$52))),ROW()-ROW($I$2:$I$52)+1),COLUMN($H$2:$H$52),4)))</f>
        <v/>
      </c>
      <c r="P36" s="297" t="str">
        <f t="array" aca="1" ref="P36" ca="1">IF(ROW()-ROW($J$2:$J$52)+1&gt;ROWS($I$2:$I$52)-COUNTBLANK($I$2:$I$52),"",INDIRECT(ADDRESS(SMALL((IF($I$2:$I$52&lt;&gt;"",ROW($I$2:$I$52),ROW()+ROWS($I$2:$I$52))),ROW()-ROW($J$2:$J$52)+1),COLUMN($I$2:$I$52),4)))</f>
        <v/>
      </c>
    </row>
    <row r="37" spans="1:16">
      <c r="A37" s="252"/>
      <c r="B37" s="252"/>
      <c r="C37" s="252"/>
      <c r="D37" s="277" t="s">
        <v>86</v>
      </c>
      <c r="E37" s="263" t="str">
        <f>IF(H37="","","2013")</f>
        <v/>
      </c>
      <c r="F37" s="249" t="str">
        <f t="shared" ref="F37:F41" si="17">IF(H37="","","f")</f>
        <v/>
      </c>
      <c r="G37" s="249" t="str">
        <f t="shared" si="16"/>
        <v/>
      </c>
      <c r="H37" s="253" t="str">
        <f>IF(A2="relevant",IF(Matrix!Y19="","",IF(Matrix!Y19&gt;Matrix!T19,Berechnung2!$M$41,"")),"")</f>
        <v/>
      </c>
      <c r="I37" s="287" t="str">
        <f t="array" ref="I37">IF(H37="","",VLOOKUP(F37,Berechnung2!$I$15:$J$23,2,FALSE))</f>
        <v/>
      </c>
      <c r="J37" s="299" t="str">
        <f t="shared" si="2"/>
        <v/>
      </c>
      <c r="L37" s="295" t="str">
        <f t="array" aca="1" ref="L37" ca="1">IF(ROW()-ROW($F$2:$F$52)+1&gt;ROWS($E$2:$E$52)-COUNTBLANK($E$2:$E$52),"",INDIRECT(ADDRESS(SMALL((IF($E$2:$E$52&lt;&gt;"",ROW($E$2:$E$52),ROW()+ROWS($E$2:$E$52))),ROW()-ROW($F$2:$F$52)+1),COLUMN($E$2:$E$52),4)))</f>
        <v/>
      </c>
      <c r="M37" s="295" t="str">
        <f t="array" aca="1" ref="M37" ca="1">IF(ROW()-ROW($G$2:$G$52)+1&gt;ROWS($F$2:$F$52)-COUNTBLANK($F$2:$F$52),"",INDIRECT(ADDRESS(SMALL((IF($F$2:$F$52&lt;&gt;"",ROW($F$2:$F$52),ROW()+ROWS($F$2:$F$52))),ROW()-ROW($G$2:$G$52)+1),COLUMN($F$2:$F$52),4)))</f>
        <v/>
      </c>
      <c r="N37" s="295" t="str">
        <f t="array" aca="1" ref="N37" ca="1">IF(ROW()-ROW($H$2:$H$52)+1&gt;ROWS($G$2:$G$52)-COUNTBLANK($G$2:$G$52),"",INDIRECT(ADDRESS(SMALL((IF($G$2:$G$52&lt;&gt;"",ROW($G$2:$G$52),ROW()+ROWS($G$2:$G$52))),ROW()-ROW($H$2:$H$52)+1),COLUMN($G$2:$G$52),4)))</f>
        <v/>
      </c>
      <c r="O37" s="296" t="str">
        <f t="array" aca="1" ref="O37" ca="1">IF(ROW()-ROW($I$2:$I$52)+1&gt;ROWS($H$2:$H$52)-COUNTBLANK($H$2:$H$52),"",INDIRECT(ADDRESS(SMALL((IF($H$2:$H$52&lt;&gt;"",ROW($H$2:$H$52),ROW()+ROWS($H$2:$H$52))),ROW()-ROW($I$2:$I$52)+1),COLUMN($H$2:$H$52),4)))</f>
        <v/>
      </c>
      <c r="P37" s="297" t="str">
        <f t="array" aca="1" ref="P37" ca="1">IF(ROW()-ROW($J$2:$J$52)+1&gt;ROWS($I$2:$I$52)-COUNTBLANK($I$2:$I$52),"",INDIRECT(ADDRESS(SMALL((IF($I$2:$I$52&lt;&gt;"",ROW($I$2:$I$52),ROW()+ROWS($I$2:$I$52))),ROW()-ROW($J$2:$J$52)+1),COLUMN($I$2:$I$52),4)))</f>
        <v/>
      </c>
    </row>
    <row r="38" spans="1:16">
      <c r="A38" s="252"/>
      <c r="B38" s="252"/>
      <c r="C38" s="252"/>
      <c r="D38" s="970" t="s">
        <v>352</v>
      </c>
      <c r="E38" s="264" t="str">
        <f>IF(H38="","","2014")</f>
        <v/>
      </c>
      <c r="F38" s="247" t="str">
        <f t="shared" si="17"/>
        <v/>
      </c>
      <c r="G38" s="247" t="str">
        <f t="shared" si="16"/>
        <v/>
      </c>
      <c r="H38" s="36" t="str">
        <f>IF(A3="relevant",IF(Matrix!Y20="","",IF(Matrix!Y20&gt;Matrix!T20,Berechnung2!$M$41,"")),"")</f>
        <v/>
      </c>
      <c r="I38" s="288" t="str">
        <f t="array" ref="I38">IF(H38="","",VLOOKUP(F38,Berechnung2!$I$15:$J$23,2,FALSE))</f>
        <v/>
      </c>
      <c r="J38" s="300" t="str">
        <f t="shared" si="2"/>
        <v/>
      </c>
      <c r="L38" s="295" t="str">
        <f t="array" aca="1" ref="L38" ca="1">IF(ROW()-ROW($F$2:$F$52)+1&gt;ROWS($E$2:$E$52)-COUNTBLANK($E$2:$E$52),"",INDIRECT(ADDRESS(SMALL((IF($E$2:$E$52&lt;&gt;"",ROW($E$2:$E$52),ROW()+ROWS($E$2:$E$52))),ROW()-ROW($F$2:$F$52)+1),COLUMN($E$2:$E$52),4)))</f>
        <v/>
      </c>
      <c r="M38" s="295" t="str">
        <f t="array" aca="1" ref="M38" ca="1">IF(ROW()-ROW($G$2:$G$52)+1&gt;ROWS($F$2:$F$52)-COUNTBLANK($F$2:$F$52),"",INDIRECT(ADDRESS(SMALL((IF($F$2:$F$52&lt;&gt;"",ROW($F$2:$F$52),ROW()+ROWS($F$2:$F$52))),ROW()-ROW($G$2:$G$52)+1),COLUMN($F$2:$F$52),4)))</f>
        <v/>
      </c>
      <c r="N38" s="295" t="str">
        <f t="array" aca="1" ref="N38" ca="1">IF(ROW()-ROW($H$2:$H$52)+1&gt;ROWS($G$2:$G$52)-COUNTBLANK($G$2:$G$52),"",INDIRECT(ADDRESS(SMALL((IF($G$2:$G$52&lt;&gt;"",ROW($G$2:$G$52),ROW()+ROWS($G$2:$G$52))),ROW()-ROW($H$2:$H$52)+1),COLUMN($G$2:$G$52),4)))</f>
        <v/>
      </c>
      <c r="O38" s="296" t="str">
        <f t="array" aca="1" ref="O38" ca="1">IF(ROW()-ROW($I$2:$I$52)+1&gt;ROWS($H$2:$H$52)-COUNTBLANK($H$2:$H$52),"",INDIRECT(ADDRESS(SMALL((IF($H$2:$H$52&lt;&gt;"",ROW($H$2:$H$52),ROW()+ROWS($H$2:$H$52))),ROW()-ROW($I$2:$I$52)+1),COLUMN($H$2:$H$52),4)))</f>
        <v/>
      </c>
      <c r="P38" s="297" t="str">
        <f t="array" aca="1" ref="P38" ca="1">IF(ROW()-ROW($J$2:$J$52)+1&gt;ROWS($I$2:$I$52)-COUNTBLANK($I$2:$I$52),"",INDIRECT(ADDRESS(SMALL((IF($I$2:$I$52&lt;&gt;"",ROW($I$2:$I$52),ROW()+ROWS($I$2:$I$52))),ROW()-ROW($J$2:$J$52)+1),COLUMN($I$2:$I$52),4)))</f>
        <v/>
      </c>
    </row>
    <row r="39" spans="1:16">
      <c r="A39" s="252"/>
      <c r="B39" s="252"/>
      <c r="C39" s="252"/>
      <c r="D39" s="971"/>
      <c r="E39" s="264" t="str">
        <f>IF(H39="","","2015")</f>
        <v/>
      </c>
      <c r="F39" s="247" t="str">
        <f t="shared" si="17"/>
        <v/>
      </c>
      <c r="G39" s="247" t="str">
        <f t="shared" si="16"/>
        <v/>
      </c>
      <c r="H39" s="36" t="str">
        <f>IF(A4="relevant",IF(Matrix!Y21="","",IF(Matrix!Y21&gt;Matrix!T21,Berechnung2!$M$41,"")),"")</f>
        <v/>
      </c>
      <c r="I39" s="288" t="str">
        <f t="array" ref="I39">IF(H39="","",VLOOKUP(F39,Berechnung2!$I$15:$J$23,2,FALSE))</f>
        <v/>
      </c>
      <c r="J39" s="300" t="str">
        <f t="shared" si="2"/>
        <v/>
      </c>
      <c r="L39" s="295" t="str">
        <f t="array" aca="1" ref="L39" ca="1">IF(ROW()-ROW($F$2:$F$52)+1&gt;ROWS($E$2:$E$52)-COUNTBLANK($E$2:$E$52),"",INDIRECT(ADDRESS(SMALL((IF($E$2:$E$52&lt;&gt;"",ROW($E$2:$E$52),ROW()+ROWS($E$2:$E$52))),ROW()-ROW($F$2:$F$52)+1),COLUMN($E$2:$E$52),4)))</f>
        <v/>
      </c>
      <c r="M39" s="295" t="str">
        <f t="array" aca="1" ref="M39" ca="1">IF(ROW()-ROW($G$2:$G$52)+1&gt;ROWS($F$2:$F$52)-COUNTBLANK($F$2:$F$52),"",INDIRECT(ADDRESS(SMALL((IF($F$2:$F$52&lt;&gt;"",ROW($F$2:$F$52),ROW()+ROWS($F$2:$F$52))),ROW()-ROW($G$2:$G$52)+1),COLUMN($F$2:$F$52),4)))</f>
        <v/>
      </c>
      <c r="N39" s="295" t="str">
        <f t="array" aca="1" ref="N39" ca="1">IF(ROW()-ROW($H$2:$H$52)+1&gt;ROWS($G$2:$G$52)-COUNTBLANK($G$2:$G$52),"",INDIRECT(ADDRESS(SMALL((IF($G$2:$G$52&lt;&gt;"",ROW($G$2:$G$52),ROW()+ROWS($G$2:$G$52))),ROW()-ROW($H$2:$H$52)+1),COLUMN($G$2:$G$52),4)))</f>
        <v/>
      </c>
      <c r="O39" s="296" t="str">
        <f t="array" aca="1" ref="O39" ca="1">IF(ROW()-ROW($I$2:$I$52)+1&gt;ROWS($H$2:$H$52)-COUNTBLANK($H$2:$H$52),"",INDIRECT(ADDRESS(SMALL((IF($H$2:$H$52&lt;&gt;"",ROW($H$2:$H$52),ROW()+ROWS($H$2:$H$52))),ROW()-ROW($I$2:$I$52)+1),COLUMN($H$2:$H$52),4)))</f>
        <v/>
      </c>
      <c r="P39" s="297" t="str">
        <f t="array" aca="1" ref="P39" ca="1">IF(ROW()-ROW($J$2:$J$52)+1&gt;ROWS($I$2:$I$52)-COUNTBLANK($I$2:$I$52),"",INDIRECT(ADDRESS(SMALL((IF($I$2:$I$52&lt;&gt;"",ROW($I$2:$I$52),ROW()+ROWS($I$2:$I$52))),ROW()-ROW($J$2:$J$52)+1),COLUMN($I$2:$I$52),4)))</f>
        <v/>
      </c>
    </row>
    <row r="40" spans="1:16">
      <c r="A40" s="252"/>
      <c r="B40" s="252"/>
      <c r="C40" s="252"/>
      <c r="D40" s="971"/>
      <c r="E40" s="264" t="str">
        <f>IF(H40="","","2016")</f>
        <v/>
      </c>
      <c r="F40" s="247" t="str">
        <f t="shared" si="17"/>
        <v/>
      </c>
      <c r="G40" s="247" t="str">
        <f t="shared" si="16"/>
        <v/>
      </c>
      <c r="H40" s="36" t="str">
        <f>IF(A5="relevant",IF(Matrix!Y22="","",IF(Matrix!Y22&gt;Matrix!T22,Berechnung2!$M$41,"")),"")</f>
        <v/>
      </c>
      <c r="I40" s="288" t="str">
        <f t="array" ref="I40">IF(H40="","",VLOOKUP(F40,Berechnung2!$I$15:$J$23,2,FALSE))</f>
        <v/>
      </c>
      <c r="J40" s="300" t="str">
        <f t="shared" si="2"/>
        <v/>
      </c>
      <c r="L40" s="295" t="str">
        <f t="array" aca="1" ref="L40" ca="1">IF(ROW()-ROW($F$2:$F$52)+1&gt;ROWS($E$2:$E$52)-COUNTBLANK($E$2:$E$52),"",INDIRECT(ADDRESS(SMALL((IF($E$2:$E$52&lt;&gt;"",ROW($E$2:$E$52),ROW()+ROWS($E$2:$E$52))),ROW()-ROW($F$2:$F$52)+1),COLUMN($E$2:$E$52),4)))</f>
        <v/>
      </c>
      <c r="M40" s="295" t="str">
        <f t="array" aca="1" ref="M40" ca="1">IF(ROW()-ROW($G$2:$G$52)+1&gt;ROWS($F$2:$F$52)-COUNTBLANK($F$2:$F$52),"",INDIRECT(ADDRESS(SMALL((IF($F$2:$F$52&lt;&gt;"",ROW($F$2:$F$52),ROW()+ROWS($F$2:$F$52))),ROW()-ROW($G$2:$G$52)+1),COLUMN($F$2:$F$52),4)))</f>
        <v/>
      </c>
      <c r="N40" s="295" t="str">
        <f t="array" aca="1" ref="N40" ca="1">IF(ROW()-ROW($H$2:$H$52)+1&gt;ROWS($G$2:$G$52)-COUNTBLANK($G$2:$G$52),"",INDIRECT(ADDRESS(SMALL((IF($G$2:$G$52&lt;&gt;"",ROW($G$2:$G$52),ROW()+ROWS($G$2:$G$52))),ROW()-ROW($H$2:$H$52)+1),COLUMN($G$2:$G$52),4)))</f>
        <v/>
      </c>
      <c r="O40" s="296" t="str">
        <f t="array" aca="1" ref="O40" ca="1">IF(ROW()-ROW($I$2:$I$52)+1&gt;ROWS($H$2:$H$52)-COUNTBLANK($H$2:$H$52),"",INDIRECT(ADDRESS(SMALL((IF($H$2:$H$52&lt;&gt;"",ROW($H$2:$H$52),ROW()+ROWS($H$2:$H$52))),ROW()-ROW($I$2:$I$52)+1),COLUMN($H$2:$H$52),4)))</f>
        <v/>
      </c>
      <c r="P40" s="297" t="str">
        <f t="array" aca="1" ref="P40" ca="1">IF(ROW()-ROW($J$2:$J$52)+1&gt;ROWS($I$2:$I$52)-COUNTBLANK($I$2:$I$52),"",INDIRECT(ADDRESS(SMALL((IF($I$2:$I$52&lt;&gt;"",ROW($I$2:$I$52),ROW()+ROWS($I$2:$I$52))),ROW()-ROW($J$2:$J$52)+1),COLUMN($I$2:$I$52),4)))</f>
        <v/>
      </c>
    </row>
    <row r="41" spans="1:16" ht="60.75" customHeight="1">
      <c r="A41" s="252"/>
      <c r="B41" s="252"/>
      <c r="C41" s="252"/>
      <c r="D41" s="971"/>
      <c r="E41" s="264" t="str">
        <f>IF(H41="","","2017")</f>
        <v/>
      </c>
      <c r="F41" s="247" t="str">
        <f t="shared" si="17"/>
        <v/>
      </c>
      <c r="G41" s="247" t="str">
        <f t="shared" si="16"/>
        <v/>
      </c>
      <c r="H41" s="36" t="str">
        <f>IF(A6="relevant",IF(Matrix!Y23="","",IF(Matrix!Y23&gt;Matrix!T23,Berechnung2!$M$41,"")),"")</f>
        <v/>
      </c>
      <c r="I41" s="288" t="str">
        <f t="array" ref="I41">IF(H41="","",VLOOKUP(F41,Berechnung2!$I$15:$J$23,2,FALSE))</f>
        <v/>
      </c>
      <c r="J41" s="300" t="str">
        <f t="shared" si="2"/>
        <v/>
      </c>
      <c r="L41" s="295" t="str">
        <f t="array" aca="1" ref="L41" ca="1">IF(ROW()-ROW($F$2:$F$52)+1&gt;ROWS($E$2:$E$52)-COUNTBLANK($E$2:$E$52),"",INDIRECT(ADDRESS(SMALL((IF($E$2:$E$52&lt;&gt;"",ROW($E$2:$E$52),ROW()+ROWS($E$2:$E$52))),ROW()-ROW($F$2:$F$52)+1),COLUMN($E$2:$E$52),4)))</f>
        <v/>
      </c>
      <c r="M41" s="295" t="str">
        <f t="array" aca="1" ref="M41" ca="1">IF(ROW()-ROW($G$2:$G$52)+1&gt;ROWS($F$2:$F$52)-COUNTBLANK($F$2:$F$52),"",INDIRECT(ADDRESS(SMALL((IF($F$2:$F$52&lt;&gt;"",ROW($F$2:$F$52),ROW()+ROWS($F$2:$F$52))),ROW()-ROW($G$2:$G$52)+1),COLUMN($F$2:$F$52),4)))</f>
        <v/>
      </c>
      <c r="N41" s="295" t="str">
        <f t="array" aca="1" ref="N41" ca="1">IF(ROW()-ROW($H$2:$H$52)+1&gt;ROWS($G$2:$G$52)-COUNTBLANK($G$2:$G$52),"",INDIRECT(ADDRESS(SMALL((IF($G$2:$G$52&lt;&gt;"",ROW($G$2:$G$52),ROW()+ROWS($G$2:$G$52))),ROW()-ROW($H$2:$H$52)+1),COLUMN($G$2:$G$52),4)))</f>
        <v/>
      </c>
      <c r="O41" s="296" t="str">
        <f t="array" aca="1" ref="O41" ca="1">IF(ROW()-ROW($I$2:$I$52)+1&gt;ROWS($H$2:$H$52)-COUNTBLANK($H$2:$H$52),"",INDIRECT(ADDRESS(SMALL((IF($H$2:$H$52&lt;&gt;"",ROW($H$2:$H$52),ROW()+ROWS($H$2:$H$52))),ROW()-ROW($I$2:$I$52)+1),COLUMN($H$2:$H$52),4)))</f>
        <v/>
      </c>
      <c r="P41" s="297" t="str">
        <f t="array" aca="1" ref="P41" ca="1">IF(ROW()-ROW($J$2:$J$52)+1&gt;ROWS($I$2:$I$52)-COUNTBLANK($I$2:$I$52),"",INDIRECT(ADDRESS(SMALL((IF($I$2:$I$52&lt;&gt;"",ROW($I$2:$I$52),ROW()+ROWS($I$2:$I$52))),ROW()-ROW($J$2:$J$52)+1),COLUMN($I$2:$I$52),4)))</f>
        <v/>
      </c>
    </row>
    <row r="42" spans="1:16" ht="60.75" customHeight="1">
      <c r="A42" s="252"/>
      <c r="B42" s="252"/>
      <c r="C42" s="252"/>
      <c r="D42" s="465"/>
      <c r="E42" s="264"/>
      <c r="F42" s="247"/>
      <c r="G42" s="247"/>
      <c r="H42" s="36"/>
      <c r="I42" s="288"/>
      <c r="J42" s="300"/>
      <c r="L42" s="295" t="str">
        <f t="array" aca="1" ref="L42" ca="1">IF(ROW()-ROW($F$2:$F$52)+1&gt;ROWS($E$2:$E$52)-COUNTBLANK($E$2:$E$52),"",INDIRECT(ADDRESS(SMALL((IF($E$2:$E$52&lt;&gt;"",ROW($E$2:$E$52),ROW()+ROWS($E$2:$E$52))),ROW()-ROW($F$2:$F$52)+1),COLUMN($E$2:$E$52),4)))</f>
        <v/>
      </c>
      <c r="M42" s="295" t="str">
        <f t="array" aca="1" ref="M42" ca="1">IF(ROW()-ROW($G$2:$G$52)+1&gt;ROWS($F$2:$F$52)-COUNTBLANK($F$2:$F$52),"",INDIRECT(ADDRESS(SMALL((IF($F$2:$F$52&lt;&gt;"",ROW($F$2:$F$52),ROW()+ROWS($F$2:$F$52))),ROW()-ROW($G$2:$G$52)+1),COLUMN($F$2:$F$52),4)))</f>
        <v/>
      </c>
      <c r="N42" s="295" t="str">
        <f t="array" aca="1" ref="N42" ca="1">IF(ROW()-ROW($H$2:$H$52)+1&gt;ROWS($G$2:$G$52)-COUNTBLANK($G$2:$G$52),"",INDIRECT(ADDRESS(SMALL((IF($G$2:$G$52&lt;&gt;"",ROW($G$2:$G$52),ROW()+ROWS($G$2:$G$52))),ROW()-ROW($H$2:$H$52)+1),COLUMN($G$2:$G$52),4)))</f>
        <v/>
      </c>
      <c r="O42" s="296" t="str">
        <f t="array" aca="1" ref="O42" ca="1">IF(ROW()-ROW($I$2:$I$52)+1&gt;ROWS($H$2:$H$52)-COUNTBLANK($H$2:$H$52),"",INDIRECT(ADDRESS(SMALL((IF($H$2:$H$52&lt;&gt;"",ROW($H$2:$H$52),ROW()+ROWS($H$2:$H$52))),ROW()-ROW($I$2:$I$52)+1),COLUMN($H$2:$H$52),4)))</f>
        <v/>
      </c>
      <c r="P42" s="297" t="str">
        <f t="array" aca="1" ref="P42" ca="1">IF(ROW()-ROW($J$2:$J$52)+1&gt;ROWS($I$2:$I$52)-COUNTBLANK($I$2:$I$52),"",INDIRECT(ADDRESS(SMALL((IF($I$2:$I$52&lt;&gt;"",ROW($I$2:$I$52),ROW()+ROWS($I$2:$I$52))),ROW()-ROW($J$2:$J$52)+1),COLUMN($I$2:$I$52),4)))</f>
        <v/>
      </c>
    </row>
    <row r="43" spans="1:16" ht="15.75" thickBot="1">
      <c r="A43" s="252"/>
      <c r="B43" s="252"/>
      <c r="C43" s="252"/>
      <c r="D43" s="276" t="s">
        <v>298</v>
      </c>
      <c r="E43" s="264"/>
      <c r="F43" s="247"/>
      <c r="G43" s="247"/>
      <c r="H43" s="36"/>
      <c r="I43" s="288"/>
      <c r="J43" s="300"/>
      <c r="L43" s="295" t="str">
        <f t="array" aca="1" ref="L43" ca="1">IF(ROW()-ROW($F$2:$F$52)+1&gt;ROWS($E$2:$E$52)-COUNTBLANK($E$2:$E$52),"",INDIRECT(ADDRESS(SMALL((IF($E$2:$E$52&lt;&gt;"",ROW($E$2:$E$52),ROW()+ROWS($E$2:$E$52))),ROW()-ROW($F$2:$F$52)+1),COLUMN($E$2:$E$52),4)))</f>
        <v/>
      </c>
      <c r="M43" s="295" t="str">
        <f t="array" aca="1" ref="M43" ca="1">IF(ROW()-ROW($G$2:$G$52)+1&gt;ROWS($F$2:$F$52)-COUNTBLANK($F$2:$F$52),"",INDIRECT(ADDRESS(SMALL((IF($F$2:$F$52&lt;&gt;"",ROW($F$2:$F$52),ROW()+ROWS($F$2:$F$52))),ROW()-ROW($G$2:$G$52)+1),COLUMN($F$2:$F$52),4)))</f>
        <v/>
      </c>
      <c r="N43" s="295" t="str">
        <f t="array" aca="1" ref="N43" ca="1">IF(ROW()-ROW($H$2:$H$52)+1&gt;ROWS($G$2:$G$52)-COUNTBLANK($G$2:$G$52),"",INDIRECT(ADDRESS(SMALL((IF($G$2:$G$52&lt;&gt;"",ROW($G$2:$G$52),ROW()+ROWS($G$2:$G$52))),ROW()-ROW($H$2:$H$52)+1),COLUMN($G$2:$G$52),4)))</f>
        <v/>
      </c>
      <c r="O43" s="296" t="str">
        <f t="array" aca="1" ref="O43" ca="1">IF(ROW()-ROW($I$2:$I$52)+1&gt;ROWS($H$2:$H$52)-COUNTBLANK($H$2:$H$52),"",INDIRECT(ADDRESS(SMALL((IF($H$2:$H$52&lt;&gt;"",ROW($H$2:$H$52),ROW()+ROWS($H$2:$H$52))),ROW()-ROW($I$2:$I$52)+1),COLUMN($H$2:$H$52),4)))</f>
        <v/>
      </c>
      <c r="P43" s="297" t="str">
        <f t="array" aca="1" ref="P43" ca="1">IF(ROW()-ROW($J$2:$J$52)+1&gt;ROWS($I$2:$I$52)-COUNTBLANK($I$2:$I$52),"",INDIRECT(ADDRESS(SMALL((IF($I$2:$I$52&lt;&gt;"",ROW($I$2:$I$52),ROW()+ROWS($I$2:$I$52))),ROW()-ROW($J$2:$J$52)+1),COLUMN($I$2:$I$52),4)))</f>
        <v/>
      </c>
    </row>
    <row r="44" spans="1:16" ht="34.5" thickBot="1">
      <c r="A44" s="252"/>
      <c r="B44" s="252"/>
      <c r="C44" s="252"/>
      <c r="D44" s="278" t="s">
        <v>300</v>
      </c>
      <c r="E44" s="265" t="str">
        <f>IF(H44="","","2015-2017")</f>
        <v/>
      </c>
      <c r="F44" s="251" t="str">
        <f>IF(H44="","","g")</f>
        <v/>
      </c>
      <c r="G44" s="251" t="str">
        <f>IF(H44="","","5")</f>
        <v/>
      </c>
      <c r="H44" s="254" t="str">
        <f>IF(Matrix!$V$28="-----","",IF(Matrix!V28="","",IF(AND(ROUND(Matrix!V28,4)&gt;=Berechnung2!H36,ROUND(Matrix!V28,4)&lt;Berechnung2!K36),Berechnung2!M36,"")))</f>
        <v/>
      </c>
      <c r="I44" s="289" t="str">
        <f t="array" ref="I44">IF(H44="","",VLOOKUP(F44,Berechnung2!$I$15:$J$23,2,FALSE))</f>
        <v/>
      </c>
      <c r="J44" s="301" t="str">
        <f t="shared" si="2"/>
        <v/>
      </c>
      <c r="L44" s="295" t="str">
        <f t="array" aca="1" ref="L44" ca="1">IF(ROW()-ROW($F$2:$F$52)+1&gt;ROWS($E$2:$E$52)-COUNTBLANK($E$2:$E$52),"",INDIRECT(ADDRESS(SMALL((IF($E$2:$E$52&lt;&gt;"",ROW($E$2:$E$52),ROW()+ROWS($E$2:$E$52))),ROW()-ROW($F$2:$F$52)+1),COLUMN($E$2:$E$52),4)))</f>
        <v/>
      </c>
      <c r="M44" s="295" t="str">
        <f t="array" aca="1" ref="M44" ca="1">IF(ROW()-ROW($G$2:$G$52)+1&gt;ROWS($F$2:$F$52)-COUNTBLANK($F$2:$F$52),"",INDIRECT(ADDRESS(SMALL((IF($F$2:$F$52&lt;&gt;"",ROW($F$2:$F$52),ROW()+ROWS($F$2:$F$52))),ROW()-ROW($G$2:$G$52)+1),COLUMN($F$2:$F$52),4)))</f>
        <v/>
      </c>
      <c r="N44" s="295" t="str">
        <f t="array" aca="1" ref="N44" ca="1">IF(ROW()-ROW($H$2:$H$52)+1&gt;ROWS($G$2:$G$52)-COUNTBLANK($G$2:$G$52),"",INDIRECT(ADDRESS(SMALL((IF($G$2:$G$52&lt;&gt;"",ROW($G$2:$G$52),ROW()+ROWS($G$2:$G$52))),ROW()-ROW($H$2:$H$52)+1),COLUMN($G$2:$G$52),4)))</f>
        <v/>
      </c>
      <c r="O44" s="296" t="str">
        <f t="array" aca="1" ref="O44" ca="1">IF(ROW()-ROW($I$2:$I$52)+1&gt;ROWS($H$2:$H$52)-COUNTBLANK($H$2:$H$52),"",INDIRECT(ADDRESS(SMALL((IF($H$2:$H$52&lt;&gt;"",ROW($H$2:$H$52),ROW()+ROWS($H$2:$H$52))),ROW()-ROW($I$2:$I$52)+1),COLUMN($H$2:$H$52),4)))</f>
        <v/>
      </c>
      <c r="P44" s="297" t="str">
        <f t="array" aca="1" ref="P44" ca="1">IF(ROW()-ROW($J$2:$J$52)+1&gt;ROWS($I$2:$I$52)-COUNTBLANK($I$2:$I$52),"",INDIRECT(ADDRESS(SMALL((IF($I$2:$I$52&lt;&gt;"",ROW($I$2:$I$52),ROW()+ROWS($I$2:$I$52))),ROW()-ROW($J$2:$J$52)+1),COLUMN($I$2:$I$52),4)))</f>
        <v/>
      </c>
    </row>
    <row r="45" spans="1:16" ht="34.5" thickBot="1">
      <c r="A45" s="252"/>
      <c r="B45" s="252"/>
      <c r="C45" s="252"/>
      <c r="D45" s="279" t="s">
        <v>301</v>
      </c>
      <c r="E45" s="265" t="str">
        <f>IF(H45="","","2015-2017")</f>
        <v/>
      </c>
      <c r="F45" s="251" t="str">
        <f>IF(H45="","","h")</f>
        <v/>
      </c>
      <c r="G45" s="251" t="str">
        <f>IF(H45="","","6")</f>
        <v/>
      </c>
      <c r="H45" s="251" t="str">
        <f>IF(Matrix!V28="-----","",IF(Matrix!V28="","",IF(ROUND(Matrix!V28,4)&gt;=Berechnung2!K37,Berechnung2!M37,"")))</f>
        <v/>
      </c>
      <c r="I45" s="289" t="str">
        <f t="array" ref="I45">IF(H45="","",VLOOKUP(F45,Berechnung2!$I$15:$J$23,2,FALSE))</f>
        <v/>
      </c>
      <c r="J45" s="301" t="str">
        <f t="shared" si="2"/>
        <v/>
      </c>
      <c r="L45" s="295" t="str">
        <f t="array" aca="1" ref="L45" ca="1">IF(ROW()-ROW($F$2:$F$52)+1&gt;ROWS($E$2:$E$52)-COUNTBLANK($E$2:$E$52),"",INDIRECT(ADDRESS(SMALL((IF($E$2:$E$52&lt;&gt;"",ROW($E$2:$E$52),ROW()+ROWS($E$2:$E$52))),ROW()-ROW($F$2:$F$52)+1),COLUMN($E$2:$E$52),4)))</f>
        <v/>
      </c>
      <c r="M45" s="295" t="str">
        <f t="array" aca="1" ref="M45" ca="1">IF(ROW()-ROW($G$2:$G$52)+1&gt;ROWS($F$2:$F$52)-COUNTBLANK($F$2:$F$52),"",INDIRECT(ADDRESS(SMALL((IF($F$2:$F$52&lt;&gt;"",ROW($F$2:$F$52),ROW()+ROWS($F$2:$F$52))),ROW()-ROW($G$2:$G$52)+1),COLUMN($F$2:$F$52),4)))</f>
        <v/>
      </c>
      <c r="N45" s="295" t="str">
        <f t="array" aca="1" ref="N45" ca="1">IF(ROW()-ROW($H$2:$H$52)+1&gt;ROWS($G$2:$G$52)-COUNTBLANK($G$2:$G$52),"",INDIRECT(ADDRESS(SMALL((IF($G$2:$G$52&lt;&gt;"",ROW($G$2:$G$52),ROW()+ROWS($G$2:$G$52))),ROW()-ROW($H$2:$H$52)+1),COLUMN($G$2:$G$52),4)))</f>
        <v/>
      </c>
      <c r="O45" s="296" t="str">
        <f t="array" aca="1" ref="O45" ca="1">IF(ROW()-ROW($I$2:$I$52)+1&gt;ROWS($H$2:$H$52)-COUNTBLANK($H$2:$H$52),"",INDIRECT(ADDRESS(SMALL((IF($H$2:$H$52&lt;&gt;"",ROW($H$2:$H$52),ROW()+ROWS($H$2:$H$52))),ROW()-ROW($I$2:$I$52)+1),COLUMN($H$2:$H$52),4)))</f>
        <v/>
      </c>
      <c r="P45" s="297" t="str">
        <f t="array" aca="1" ref="P45" ca="1">IF(ROW()-ROW($J$2:$J$52)+1&gt;ROWS($I$2:$I$52)-COUNTBLANK($I$2:$I$52),"",INDIRECT(ADDRESS(SMALL((IF($I$2:$I$52&lt;&gt;"",ROW($I$2:$I$52),ROW()+ROWS($I$2:$I$52))),ROW()-ROW($J$2:$J$52)+1),COLUMN($I$2:$I$52),4)))</f>
        <v/>
      </c>
    </row>
    <row r="46" spans="1:16">
      <c r="A46" s="252"/>
      <c r="B46" s="252"/>
      <c r="C46" s="252"/>
      <c r="D46" s="280" t="s">
        <v>76</v>
      </c>
      <c r="E46" s="263"/>
      <c r="F46" s="249"/>
      <c r="G46" s="249"/>
      <c r="H46" s="253"/>
      <c r="I46" s="287"/>
      <c r="J46" s="299"/>
      <c r="L46" s="295" t="str">
        <f t="array" aca="1" ref="L46" ca="1">IF(ROW()-ROW($F$2:$F$52)+1&gt;ROWS($E$2:$E$52)-COUNTBLANK($E$2:$E$52),"",INDIRECT(ADDRESS(SMALL((IF($E$2:$E$52&lt;&gt;"",ROW($E$2:$E$52),ROW()+ROWS($E$2:$E$52))),ROW()-ROW($F$2:$F$52)+1),COLUMN($E$2:$E$52),4)))</f>
        <v/>
      </c>
      <c r="M46" s="295" t="str">
        <f t="array" aca="1" ref="M46" ca="1">IF(ROW()-ROW($G$2:$G$52)+1&gt;ROWS($F$2:$F$52)-COUNTBLANK($F$2:$F$52),"",INDIRECT(ADDRESS(SMALL((IF($F$2:$F$52&lt;&gt;"",ROW($F$2:$F$52),ROW()+ROWS($F$2:$F$52))),ROW()-ROW($G$2:$G$52)+1),COLUMN($F$2:$F$52),4)))</f>
        <v/>
      </c>
      <c r="N46" s="295" t="str">
        <f t="array" aca="1" ref="N46" ca="1">IF(ROW()-ROW($H$2:$H$52)+1&gt;ROWS($G$2:$G$52)-COUNTBLANK($G$2:$G$52),"",INDIRECT(ADDRESS(SMALL((IF($G$2:$G$52&lt;&gt;"",ROW($G$2:$G$52),ROW()+ROWS($G$2:$G$52))),ROW()-ROW($H$2:$H$52)+1),COLUMN($G$2:$G$52),4)))</f>
        <v/>
      </c>
      <c r="O46" s="296" t="str">
        <f t="array" aca="1" ref="O46" ca="1">IF(ROW()-ROW($I$2:$I$52)+1&gt;ROWS($H$2:$H$52)-COUNTBLANK($H$2:$H$52),"",INDIRECT(ADDRESS(SMALL((IF($H$2:$H$52&lt;&gt;"",ROW($H$2:$H$52),ROW()+ROWS($H$2:$H$52))),ROW()-ROW($I$2:$I$52)+1),COLUMN($H$2:$H$52),4)))</f>
        <v/>
      </c>
      <c r="P46" s="297" t="str">
        <f t="array" aca="1" ref="P46" ca="1">IF(ROW()-ROW($J$2:$J$52)+1&gt;ROWS($I$2:$I$52)-COUNTBLANK($I$2:$I$52),"",INDIRECT(ADDRESS(SMALL((IF($I$2:$I$52&lt;&gt;"",ROW($I$2:$I$52),ROW()+ROWS($I$2:$I$52))),ROW()-ROW($J$2:$J$52)+1),COLUMN($I$2:$I$52),4)))</f>
        <v/>
      </c>
    </row>
    <row r="47" spans="1:16">
      <c r="A47" s="252"/>
      <c r="B47" s="252"/>
      <c r="C47" s="252"/>
      <c r="D47" s="968" t="s">
        <v>258</v>
      </c>
      <c r="E47" s="264"/>
      <c r="F47" s="247"/>
      <c r="G47" s="247"/>
      <c r="H47" s="36"/>
      <c r="I47" s="288"/>
      <c r="J47" s="300"/>
      <c r="L47" s="295" t="str">
        <f t="array" aca="1" ref="L47" ca="1">IF(ROW()-ROW($F$2:$F$52)+1&gt;ROWS($E$2:$E$52)-COUNTBLANK($E$2:$E$52),"",INDIRECT(ADDRESS(SMALL((IF($E$2:$E$52&lt;&gt;"",ROW($E$2:$E$52),ROW()+ROWS($E$2:$E$52))),ROW()-ROW($F$2:$F$52)+1),COLUMN($E$2:$E$52),4)))</f>
        <v/>
      </c>
      <c r="M47" s="295" t="str">
        <f t="array" aca="1" ref="M47" ca="1">IF(ROW()-ROW($G$2:$G$52)+1&gt;ROWS($F$2:$F$52)-COUNTBLANK($F$2:$F$52),"",INDIRECT(ADDRESS(SMALL((IF($F$2:$F$52&lt;&gt;"",ROW($F$2:$F$52),ROW()+ROWS($F$2:$F$52))),ROW()-ROW($G$2:$G$52)+1),COLUMN($F$2:$F$52),4)))</f>
        <v/>
      </c>
      <c r="N47" s="295" t="str">
        <f t="array" aca="1" ref="N47" ca="1">IF(ROW()-ROW($H$2:$H$52)+1&gt;ROWS($G$2:$G$52)-COUNTBLANK($G$2:$G$52),"",INDIRECT(ADDRESS(SMALL((IF($G$2:$G$52&lt;&gt;"",ROW($G$2:$G$52),ROW()+ROWS($G$2:$G$52))),ROW()-ROW($H$2:$H$52)+1),COLUMN($G$2:$G$52),4)))</f>
        <v/>
      </c>
      <c r="O47" s="296" t="str">
        <f t="array" aca="1" ref="O47" ca="1">IF(ROW()-ROW($I$2:$I$52)+1&gt;ROWS($H$2:$H$52)-COUNTBLANK($H$2:$H$52),"",INDIRECT(ADDRESS(SMALL((IF($H$2:$H$52&lt;&gt;"",ROW($H$2:$H$52),ROW()+ROWS($H$2:$H$52))),ROW()-ROW($I$2:$I$52)+1),COLUMN($H$2:$H$52),4)))</f>
        <v/>
      </c>
      <c r="P47" s="297" t="str">
        <f t="array" aca="1" ref="P47" ca="1">IF(ROW()-ROW($J$2:$J$52)+1&gt;ROWS($I$2:$I$52)-COUNTBLANK($I$2:$I$52),"",INDIRECT(ADDRESS(SMALL((IF($I$2:$I$52&lt;&gt;"",ROW($I$2:$I$52),ROW()+ROWS($I$2:$I$52))),ROW()-ROW($J$2:$J$52)+1),COLUMN($I$2:$I$52),4)))</f>
        <v/>
      </c>
    </row>
    <row r="48" spans="1:16">
      <c r="A48" s="252"/>
      <c r="B48" s="252"/>
      <c r="C48" s="252"/>
      <c r="D48" s="969"/>
      <c r="E48" s="264" t="str">
        <f>IF(H48="","","2015")</f>
        <v/>
      </c>
      <c r="F48" s="247" t="str">
        <f>IF(H48="","","i")</f>
        <v/>
      </c>
      <c r="G48" s="247" t="str">
        <f>IF(H48="","","6")</f>
        <v/>
      </c>
      <c r="H48" s="36" t="str">
        <f>IF(A4="relevant",IF(Matrix!V21="","",IF(AND(ROUND(Matrix!V21,4)&gt;Berechnung2!$G$35,ROUND(Matrix!V21,4)&lt;Berechnung2!$K$35),Berechnung2!$M$35,"")),"")</f>
        <v/>
      </c>
      <c r="I48" s="288" t="str">
        <f t="array" ref="I48">IF(H48="","",VLOOKUP(F48,Berechnung2!$I$15:$J$23,2,FALSE))</f>
        <v/>
      </c>
      <c r="J48" s="300" t="str">
        <f t="shared" si="2"/>
        <v/>
      </c>
      <c r="L48" s="295" t="str">
        <f t="array" aca="1" ref="L48" ca="1">IF(ROW()-ROW($F$2:$F$52)+1&gt;ROWS($E$2:$E$52)-COUNTBLANK($E$2:$E$52),"",INDIRECT(ADDRESS(SMALL((IF($E$2:$E$52&lt;&gt;"",ROW($E$2:$E$52),ROW()+ROWS($E$2:$E$52))),ROW()-ROW($F$2:$F$52)+1),COLUMN($E$2:$E$52),4)))</f>
        <v/>
      </c>
      <c r="M48" s="295" t="str">
        <f t="array" aca="1" ref="M48" ca="1">IF(ROW()-ROW($G$2:$G$52)+1&gt;ROWS($F$2:$F$52)-COUNTBLANK($F$2:$F$52),"",INDIRECT(ADDRESS(SMALL((IF($F$2:$F$52&lt;&gt;"",ROW($F$2:$F$52),ROW()+ROWS($F$2:$F$52))),ROW()-ROW($G$2:$G$52)+1),COLUMN($F$2:$F$52),4)))</f>
        <v/>
      </c>
      <c r="N48" s="295" t="str">
        <f t="array" aca="1" ref="N48" ca="1">IF(ROW()-ROW($H$2:$H$52)+1&gt;ROWS($G$2:$G$52)-COUNTBLANK($G$2:$G$52),"",INDIRECT(ADDRESS(SMALL((IF($G$2:$G$52&lt;&gt;"",ROW($G$2:$G$52),ROW()+ROWS($G$2:$G$52))),ROW()-ROW($H$2:$H$52)+1),COLUMN($G$2:$G$52),4)))</f>
        <v/>
      </c>
      <c r="O48" s="296" t="str">
        <f t="array" aca="1" ref="O48" ca="1">IF(ROW()-ROW($I$2:$I$52)+1&gt;ROWS($H$2:$H$52)-COUNTBLANK($H$2:$H$52),"",INDIRECT(ADDRESS(SMALL((IF($H$2:$H$52&lt;&gt;"",ROW($H$2:$H$52),ROW()+ROWS($H$2:$H$52))),ROW()-ROW($I$2:$I$52)+1),COLUMN($H$2:$H$52),4)))</f>
        <v/>
      </c>
      <c r="P48" s="297" t="str">
        <f t="array" aca="1" ref="P48" ca="1">IF(ROW()-ROW($J$2:$J$52)+1&gt;ROWS($I$2:$I$52)-COUNTBLANK($I$2:$I$52),"",INDIRECT(ADDRESS(SMALL((IF($I$2:$I$52&lt;&gt;"",ROW($I$2:$I$52),ROW()+ROWS($I$2:$I$52))),ROW()-ROW($J$2:$J$52)+1),COLUMN($I$2:$I$52),4)))</f>
        <v/>
      </c>
    </row>
    <row r="49" spans="1:16">
      <c r="A49" s="252"/>
      <c r="B49" s="252"/>
      <c r="C49" s="252"/>
      <c r="D49" s="969"/>
      <c r="E49" s="264" t="str">
        <f>IF(H49="","","2016")</f>
        <v/>
      </c>
      <c r="F49" s="247" t="str">
        <f>IF(H49="","","i")</f>
        <v/>
      </c>
      <c r="G49" s="247" t="str">
        <f>IF(H49="","","6")</f>
        <v/>
      </c>
      <c r="H49" s="36" t="str">
        <f>IF(A5="relevant",IF(Matrix!V22="","",IF(AND(ROUND(Matrix!V22,4)&gt;Berechnung2!$G$35,ROUND(Matrix!V22,4)&lt;Berechnung2!$K$35),Berechnung2!$M$35,"")),"")</f>
        <v/>
      </c>
      <c r="I49" s="288" t="str">
        <f t="array" ref="I49">IF(H49="","",VLOOKUP(F49,Berechnung2!$I$15:$J$23,2,FALSE))</f>
        <v/>
      </c>
      <c r="J49" s="300" t="str">
        <f t="shared" si="2"/>
        <v/>
      </c>
      <c r="L49" s="295" t="str">
        <f t="array" aca="1" ref="L49" ca="1">IF(ROW()-ROW($F$2:$F$52)+1&gt;ROWS($E$2:$E$52)-COUNTBLANK($E$2:$E$52),"",INDIRECT(ADDRESS(SMALL((IF($E$2:$E$52&lt;&gt;"",ROW($E$2:$E$52),ROW()+ROWS($E$2:$E$52))),ROW()-ROW($F$2:$F$52)+1),COLUMN($E$2:$E$52),4)))</f>
        <v/>
      </c>
      <c r="M49" s="295" t="str">
        <f t="array" aca="1" ref="M49" ca="1">IF(ROW()-ROW($G$2:$G$52)+1&gt;ROWS($F$2:$F$52)-COUNTBLANK($F$2:$F$52),"",INDIRECT(ADDRESS(SMALL((IF($F$2:$F$52&lt;&gt;"",ROW($F$2:$F$52),ROW()+ROWS($F$2:$F$52))),ROW()-ROW($G$2:$G$52)+1),COLUMN($F$2:$F$52),4)))</f>
        <v/>
      </c>
      <c r="N49" s="295" t="str">
        <f t="array" aca="1" ref="N49" ca="1">IF(ROW()-ROW($H$2:$H$52)+1&gt;ROWS($G$2:$G$52)-COUNTBLANK($G$2:$G$52),"",INDIRECT(ADDRESS(SMALL((IF($G$2:$G$52&lt;&gt;"",ROW($G$2:$G$52),ROW()+ROWS($G$2:$G$52))),ROW()-ROW($H$2:$H$52)+1),COLUMN($G$2:$G$52),4)))</f>
        <v/>
      </c>
      <c r="O49" s="296" t="str">
        <f t="array" aca="1" ref="O49" ca="1">IF(ROW()-ROW($I$2:$I$52)+1&gt;ROWS($H$2:$H$52)-COUNTBLANK($H$2:$H$52),"",INDIRECT(ADDRESS(SMALL((IF($H$2:$H$52&lt;&gt;"",ROW($H$2:$H$52),ROW()+ROWS($H$2:$H$52))),ROW()-ROW($I$2:$I$52)+1),COLUMN($H$2:$H$52),4)))</f>
        <v/>
      </c>
      <c r="P49" s="297" t="str">
        <f t="array" aca="1" ref="P49" ca="1">IF(ROW()-ROW($J$2:$J$52)+1&gt;ROWS($I$2:$I$52)-COUNTBLANK($I$2:$I$52),"",INDIRECT(ADDRESS(SMALL((IF($I$2:$I$52&lt;&gt;"",ROW($I$2:$I$52),ROW()+ROWS($I$2:$I$52))),ROW()-ROW($J$2:$J$52)+1),COLUMN($I$2:$I$52),4)))</f>
        <v/>
      </c>
    </row>
    <row r="50" spans="1:16">
      <c r="A50" s="252"/>
      <c r="B50" s="252"/>
      <c r="C50" s="252"/>
      <c r="D50" s="969"/>
      <c r="E50" s="264" t="str">
        <f>IF(H50="","","2017")</f>
        <v/>
      </c>
      <c r="F50" s="247" t="str">
        <f>IF(H50="","","i")</f>
        <v/>
      </c>
      <c r="G50" s="247" t="str">
        <f>IF(H50="","","6")</f>
        <v/>
      </c>
      <c r="H50" s="36" t="str">
        <f>IF(A6="relevant",IF(Matrix!V23="","",IF(AND(ROUND(Matrix!V23,4)&gt;Berechnung2!$G$35,ROUND(Matrix!V23,4)&lt;Berechnung2!$K$35),Berechnung2!$M$35,"")),"")</f>
        <v/>
      </c>
      <c r="I50" s="288" t="str">
        <f t="array" ref="I50">IF(H50="","",VLOOKUP(F50,Berechnung2!$I$15:$J$23,2,FALSE))</f>
        <v/>
      </c>
      <c r="J50" s="300" t="str">
        <f t="shared" si="2"/>
        <v/>
      </c>
      <c r="L50" s="295" t="str">
        <f t="array" aca="1" ref="L50" ca="1">IF(ROW()-ROW($F$2:$F$52)+1&gt;ROWS($E$2:$E$52)-COUNTBLANK($E$2:$E$52),"",INDIRECT(ADDRESS(SMALL((IF($E$2:$E$52&lt;&gt;"",ROW($E$2:$E$52),ROW()+ROWS($E$2:$E$52))),ROW()-ROW($F$2:$F$52)+1),COLUMN($E$2:$E$52),4)))</f>
        <v/>
      </c>
      <c r="M50" s="295" t="str">
        <f t="array" aca="1" ref="M50" ca="1">IF(ROW()-ROW($G$2:$G$52)+1&gt;ROWS($F$2:$F$52)-COUNTBLANK($F$2:$F$52),"",INDIRECT(ADDRESS(SMALL((IF($F$2:$F$52&lt;&gt;"",ROW($F$2:$F$52),ROW()+ROWS($F$2:$F$52))),ROW()-ROW($G$2:$G$52)+1),COLUMN($F$2:$F$52),4)))</f>
        <v/>
      </c>
      <c r="N50" s="295" t="str">
        <f t="array" aca="1" ref="N50" ca="1">IF(ROW()-ROW($H$2:$H$52)+1&gt;ROWS($G$2:$G$52)-COUNTBLANK($G$2:$G$52),"",INDIRECT(ADDRESS(SMALL((IF($G$2:$G$52&lt;&gt;"",ROW($G$2:$G$52),ROW()+ROWS($G$2:$G$52))),ROW()-ROW($H$2:$H$52)+1),COLUMN($G$2:$G$52),4)))</f>
        <v/>
      </c>
      <c r="O50" s="296" t="str">
        <f t="array" aca="1" ref="O50" ca="1">IF(ROW()-ROW($I$2:$I$52)+1&gt;ROWS($H$2:$H$52)-COUNTBLANK($H$2:$H$52),"",INDIRECT(ADDRESS(SMALL((IF($H$2:$H$52&lt;&gt;"",ROW($H$2:$H$52),ROW()+ROWS($H$2:$H$52))),ROW()-ROW($I$2:$I$52)+1),COLUMN($H$2:$H$52),4)))</f>
        <v/>
      </c>
      <c r="P50" s="297" t="str">
        <f t="array" aca="1" ref="P50" ca="1">IF(ROW()-ROW($J$2:$J$52)+1&gt;ROWS($I$2:$I$52)-COUNTBLANK($I$2:$I$52),"",INDIRECT(ADDRESS(SMALL((IF($I$2:$I$52&lt;&gt;"",ROW($I$2:$I$52),ROW()+ROWS($I$2:$I$52))),ROW()-ROW($J$2:$J$52)+1),COLUMN($I$2:$I$52),4)))</f>
        <v/>
      </c>
    </row>
    <row r="51" spans="1:16">
      <c r="A51" s="252"/>
      <c r="B51" s="252"/>
      <c r="C51" s="252"/>
      <c r="D51" s="464"/>
      <c r="E51" s="264" t="str">
        <f>IF(H51="","","2018")</f>
        <v/>
      </c>
      <c r="F51" s="247" t="str">
        <f t="shared" ref="F51:F52" si="18">IF(H51="","","i")</f>
        <v/>
      </c>
      <c r="G51" s="247" t="str">
        <f t="shared" ref="G51:G52" si="19">IF(H51="","","6")</f>
        <v/>
      </c>
      <c r="H51" s="36" t="str">
        <f>IF(A7="relevant",IF(Matrix!V24="","",IF(AND(ROUND(Matrix!V24,4)&gt;Berechnung2!$G$35,ROUND(Matrix!V24,4)&lt;Berechnung2!$K$35),Berechnung2!$M$35,"")),"")</f>
        <v/>
      </c>
      <c r="I51" s="288" t="str">
        <f t="array" ref="I51">IF(H51="","",VLOOKUP(F51,Berechnung2!$I$15:$J$23,2,FALSE))</f>
        <v/>
      </c>
      <c r="J51" s="300" t="str">
        <f t="shared" ref="J51:J52" si="20">IF(H51&lt;&gt;"",1,"")</f>
        <v/>
      </c>
      <c r="L51" s="295" t="str">
        <f t="array" aca="1" ref="L51" ca="1">IF(ROW()-ROW($F$2:$F$52)+1&gt;ROWS($E$2:$E$52)-COUNTBLANK($E$2:$E$52),"",INDIRECT(ADDRESS(SMALL((IF($E$2:$E$52&lt;&gt;"",ROW($E$2:$E$52),ROW()+ROWS($E$2:$E$52))),ROW()-ROW($F$2:$F$52)+1),COLUMN($E$2:$E$52),4)))</f>
        <v/>
      </c>
      <c r="M51" s="295" t="str">
        <f t="array" aca="1" ref="M51" ca="1">IF(ROW()-ROW($G$2:$G$52)+1&gt;ROWS($F$2:$F$52)-COUNTBLANK($F$2:$F$52),"",INDIRECT(ADDRESS(SMALL((IF($F$2:$F$52&lt;&gt;"",ROW($F$2:$F$52),ROW()+ROWS($F$2:$F$52))),ROW()-ROW($G$2:$G$52)+1),COLUMN($F$2:$F$52),4)))</f>
        <v/>
      </c>
      <c r="N51" s="295" t="str">
        <f t="array" aca="1" ref="N51" ca="1">IF(ROW()-ROW($H$2:$H$52)+1&gt;ROWS($G$2:$G$52)-COUNTBLANK($G$2:$G$52),"",INDIRECT(ADDRESS(SMALL((IF($G$2:$G$52&lt;&gt;"",ROW($G$2:$G$52),ROW()+ROWS($G$2:$G$52))),ROW()-ROW($H$2:$H$52)+1),COLUMN($G$2:$G$52),4)))</f>
        <v/>
      </c>
      <c r="O51" s="296" t="str">
        <f t="array" aca="1" ref="O51" ca="1">IF(ROW()-ROW($I$2:$I$52)+1&gt;ROWS($H$2:$H$52)-COUNTBLANK($H$2:$H$52),"",INDIRECT(ADDRESS(SMALL((IF($H$2:$H$52&lt;&gt;"",ROW($H$2:$H$52),ROW()+ROWS($H$2:$H$52))),ROW()-ROW($I$2:$I$52)+1),COLUMN($H$2:$H$52),4)))</f>
        <v/>
      </c>
      <c r="P51" s="297" t="str">
        <f t="array" aca="1" ref="P51" ca="1">IF(ROW()-ROW($J$2:$J$52)+1&gt;ROWS($I$2:$I$52)-COUNTBLANK($I$2:$I$52),"",INDIRECT(ADDRESS(SMALL((IF($I$2:$I$52&lt;&gt;"",ROW($I$2:$I$52),ROW()+ROWS($I$2:$I$52))),ROW()-ROW($J$2:$J$52)+1),COLUMN($I$2:$I$52),4)))</f>
        <v/>
      </c>
    </row>
    <row r="52" spans="1:16" ht="15.75" thickBot="1">
      <c r="A52" s="252"/>
      <c r="B52" s="252"/>
      <c r="C52" s="252"/>
      <c r="D52" s="281" t="s">
        <v>299</v>
      </c>
      <c r="E52" s="264" t="str">
        <f>IF(H52="","","2019")</f>
        <v/>
      </c>
      <c r="F52" s="247" t="str">
        <f t="shared" si="18"/>
        <v/>
      </c>
      <c r="G52" s="247" t="str">
        <f t="shared" si="19"/>
        <v/>
      </c>
      <c r="H52" s="36" t="str">
        <f>IF(A8="relevant",IF(Matrix!V25="","",IF(AND(ROUND(Matrix!V25,4)&gt;Berechnung2!$G$35,ROUND(Matrix!V25,4)&lt;Berechnung2!$K$35),Berechnung2!$M$35,"")),"")</f>
        <v/>
      </c>
      <c r="I52" s="288" t="str">
        <f t="array" ref="I52">IF(H52="","",VLOOKUP(F52,Berechnung2!$I$15:$J$23,2,FALSE))</f>
        <v/>
      </c>
      <c r="J52" s="300" t="str">
        <f t="shared" si="20"/>
        <v/>
      </c>
      <c r="L52" s="295" t="str">
        <f t="array" aca="1" ref="L52" ca="1">IF(ROW()-ROW($F$2:$F$52)+1&gt;ROWS($E$2:$E$52)-COUNTBLANK($E$2:$E$52),"",INDIRECT(ADDRESS(SMALL((IF($E$2:$E$52&lt;&gt;"",ROW($E$2:$E$52),ROW()+ROWS($E$2:$E$52))),ROW()-ROW($F$2:$F$52)+1),COLUMN($E$2:$E$52),4)))</f>
        <v/>
      </c>
      <c r="M52" s="295" t="str">
        <f t="array" aca="1" ref="M52" ca="1">IF(ROW()-ROW($G$2:$G$52)+1&gt;ROWS($F$2:$F$52)-COUNTBLANK($F$2:$F$52),"",INDIRECT(ADDRESS(SMALL((IF($F$2:$F$52&lt;&gt;"",ROW($F$2:$F$52),ROW()+ROWS($F$2:$F$52))),ROW()-ROW($G$2:$G$52)+1),COLUMN($F$2:$F$52),4)))</f>
        <v/>
      </c>
      <c r="N52" s="295" t="str">
        <f t="array" aca="1" ref="N52" ca="1">IF(ROW()-ROW($H$2:$H$52)+1&gt;ROWS($G$2:$G$52)-COUNTBLANK($G$2:$G$52),"",INDIRECT(ADDRESS(SMALL((IF($G$2:$G$52&lt;&gt;"",ROW($G$2:$G$52),ROW()+ROWS($G$2:$G$52))),ROW()-ROW($H$2:$H$52)+1),COLUMN($G$2:$G$52),4)))</f>
        <v/>
      </c>
      <c r="O52" s="296" t="str">
        <f t="array" aca="1" ref="O52" ca="1">IF(ROW()-ROW($I$2:$I$52)+1&gt;ROWS($H$2:$H$52)-COUNTBLANK($H$2:$H$52),"",INDIRECT(ADDRESS(SMALL((IF($H$2:$H$52&lt;&gt;"",ROW($H$2:$H$52),ROW()+ROWS($H$2:$H$52))),ROW()-ROW($I$2:$I$52)+1),COLUMN($H$2:$H$52),4)))</f>
        <v/>
      </c>
      <c r="P52" s="297" t="str">
        <f t="array" aca="1" ref="P52" ca="1">IF(ROW()-ROW($J$2:$J$52)+1&gt;ROWS($I$2:$I$52)-COUNTBLANK($I$2:$I$52),"",INDIRECT(ADDRESS(SMALL((IF($I$2:$I$52&lt;&gt;"",ROW($I$2:$I$52),ROW()+ROWS($I$2:$I$52))),ROW()-ROW($J$2:$J$52)+1),COLUMN($I$2:$I$52),4)))</f>
        <v/>
      </c>
    </row>
    <row r="53" spans="1:16">
      <c r="I53" s="81"/>
    </row>
    <row r="54" spans="1:16">
      <c r="D54" s="141"/>
      <c r="E54" s="66"/>
      <c r="I54" s="81"/>
    </row>
    <row r="55" spans="1:16">
      <c r="D55" s="269"/>
      <c r="E55" s="26"/>
      <c r="I55" s="310" t="s">
        <v>87</v>
      </c>
      <c r="J55" s="311">
        <f>IF(SUM(J2:J7)=0,0,SUM(J2:J7))</f>
        <v>0</v>
      </c>
    </row>
    <row r="56" spans="1:16">
      <c r="D56" s="1"/>
      <c r="E56" s="1"/>
      <c r="I56" s="312" t="s">
        <v>86</v>
      </c>
      <c r="J56" s="313">
        <f>IF(SUM(J16:J43)=0,0,SUM(J16:J43))</f>
        <v>0</v>
      </c>
    </row>
    <row r="57" spans="1:16">
      <c r="D57" s="141"/>
      <c r="E57" s="141"/>
      <c r="I57" s="314" t="s">
        <v>76</v>
      </c>
      <c r="J57" s="315">
        <f>IF(SUM(J45:J52,J9:J15)=0,0,SUM(J45:J52,J9:J15))</f>
        <v>0</v>
      </c>
    </row>
    <row r="58" spans="1:16">
      <c r="D58" s="66"/>
      <c r="E58" s="26"/>
      <c r="I58" s="316" t="s">
        <v>11</v>
      </c>
      <c r="J58" s="317">
        <f>IF(J44="",0,J44)</f>
        <v>0</v>
      </c>
    </row>
    <row r="59" spans="1:16">
      <c r="J59" s="81"/>
    </row>
    <row r="60" spans="1:16">
      <c r="A60" s="292"/>
      <c r="B60" s="141"/>
      <c r="C60" s="141"/>
      <c r="J60" s="81"/>
    </row>
    <row r="61" spans="1:16">
      <c r="B61" s="269"/>
      <c r="C61" s="269"/>
      <c r="J61" s="81"/>
    </row>
    <row r="62" spans="1:16">
      <c r="A62" s="1"/>
      <c r="B62" s="1"/>
      <c r="C62" s="1"/>
      <c r="J62" s="266"/>
    </row>
    <row r="63" spans="1:16">
      <c r="A63" s="292"/>
      <c r="B63" s="141"/>
      <c r="C63" s="141"/>
      <c r="J63" s="266"/>
    </row>
    <row r="64" spans="1:16">
      <c r="B64" s="66"/>
      <c r="C64" s="66"/>
      <c r="J64" s="266"/>
    </row>
    <row r="66" spans="4:16">
      <c r="D66" s="262"/>
      <c r="G66" s="255"/>
      <c r="I66" s="260"/>
    </row>
    <row r="67" spans="4:16">
      <c r="D67" s="262"/>
      <c r="G67" s="255"/>
      <c r="I67" s="260"/>
    </row>
    <row r="68" spans="4:16">
      <c r="D68" s="262"/>
      <c r="G68" s="255"/>
      <c r="I68" s="260"/>
    </row>
    <row r="69" spans="4:16">
      <c r="D69" s="262"/>
      <c r="G69" s="255"/>
      <c r="I69" s="260"/>
    </row>
    <row r="70" spans="4:16">
      <c r="D70" s="262"/>
      <c r="G70" s="255"/>
      <c r="I70" s="260"/>
    </row>
    <row r="71" spans="4:16">
      <c r="D71" s="262"/>
      <c r="G71" s="255"/>
      <c r="I71" s="260"/>
    </row>
    <row r="72" spans="4:16">
      <c r="D72" s="262"/>
      <c r="G72" s="255"/>
      <c r="I72" s="260"/>
      <c r="J72" s="260"/>
      <c r="K72" s="260"/>
      <c r="M72" s="170"/>
      <c r="N72" s="170"/>
      <c r="O72" s="298"/>
      <c r="P72" s="298"/>
    </row>
    <row r="73" spans="4:16">
      <c r="D73" s="262"/>
      <c r="G73" s="255"/>
      <c r="I73" s="260"/>
      <c r="J73" s="260"/>
      <c r="K73" s="260"/>
      <c r="M73" s="170"/>
      <c r="N73" s="170"/>
      <c r="O73" s="298"/>
      <c r="P73" s="298"/>
    </row>
    <row r="74" spans="4:16">
      <c r="D74" s="262"/>
      <c r="G74" s="255"/>
      <c r="I74" s="260"/>
      <c r="J74" s="260"/>
      <c r="K74" s="260"/>
      <c r="M74" s="170"/>
      <c r="N74" s="170"/>
      <c r="O74" s="298"/>
      <c r="P74" s="298"/>
    </row>
    <row r="75" spans="4:16">
      <c r="J75" s="260"/>
      <c r="K75" s="260"/>
      <c r="M75" s="170"/>
      <c r="N75" s="170"/>
      <c r="O75" s="298"/>
      <c r="P75" s="298"/>
    </row>
    <row r="76" spans="4:16">
      <c r="J76" s="260"/>
      <c r="K76" s="260"/>
      <c r="M76" s="170"/>
      <c r="N76" s="170"/>
      <c r="O76" s="298"/>
      <c r="P76" s="298"/>
    </row>
    <row r="77" spans="4:16">
      <c r="J77" s="260"/>
      <c r="K77" s="260"/>
      <c r="M77" s="170"/>
      <c r="N77" s="170"/>
      <c r="O77" s="298"/>
      <c r="P77" s="298"/>
    </row>
    <row r="78" spans="4:16">
      <c r="J78" s="260"/>
      <c r="K78" s="260"/>
      <c r="M78" s="170"/>
      <c r="N78" s="170"/>
      <c r="O78" s="298"/>
      <c r="P78" s="298"/>
    </row>
    <row r="79" spans="4:16">
      <c r="J79" s="260"/>
      <c r="K79" s="260"/>
      <c r="M79" s="170"/>
      <c r="N79" s="170"/>
      <c r="O79" s="298"/>
      <c r="P79" s="298"/>
    </row>
    <row r="80" spans="4:16">
      <c r="J80" s="260"/>
      <c r="K80" s="260"/>
      <c r="M80" s="170"/>
      <c r="N80" s="170"/>
      <c r="O80" s="298"/>
      <c r="P80" s="298"/>
    </row>
  </sheetData>
  <mergeCells count="7">
    <mergeCell ref="D47:D50"/>
    <mergeCell ref="D3:D6"/>
    <mergeCell ref="D10:D13"/>
    <mergeCell ref="D17:D20"/>
    <mergeCell ref="D24:D27"/>
    <mergeCell ref="D31:D34"/>
    <mergeCell ref="D38:D41"/>
  </mergeCells>
  <phoneticPr fontId="41" type="noConversion"/>
  <conditionalFormatting sqref="A60:B60 B61 B64">
    <cfRule type="expression" dxfId="37" priority="21">
      <formula>$B60="EZ"</formula>
    </cfRule>
    <cfRule type="expression" dxfId="36" priority="22">
      <formula>$B60="nicht relevant"</formula>
    </cfRule>
  </conditionalFormatting>
  <conditionalFormatting sqref="B2:B8 E2:J8">
    <cfRule type="expression" dxfId="35" priority="11">
      <formula>$A2="EZ"</formula>
    </cfRule>
    <cfRule type="expression" dxfId="34" priority="12">
      <formula>$A2="nicht relevant"</formula>
    </cfRule>
  </conditionalFormatting>
  <conditionalFormatting sqref="D54:D55 D58">
    <cfRule type="expression" dxfId="33" priority="3246">
      <formula>$B60="EZ"</formula>
    </cfRule>
    <cfRule type="expression" dxfId="32" priority="3247">
      <formula>$B60="nicht relevant"</formula>
    </cfRule>
  </conditionalFormatting>
  <conditionalFormatting sqref="D57:E57 A63:B63">
    <cfRule type="expression" dxfId="31" priority="19">
      <formula>#REF!="EZ"</formula>
    </cfRule>
    <cfRule type="expression" dxfId="30" priority="20">
      <formula>#REF!="nicht relevant"</formula>
    </cfRule>
  </conditionalFormatting>
  <conditionalFormatting sqref="E23:E43">
    <cfRule type="expression" dxfId="29" priority="1">
      <formula>$A23="EZ"</formula>
    </cfRule>
    <cfRule type="expression" dxfId="28" priority="2">
      <formula>$A23="nicht relevant"</formula>
    </cfRule>
  </conditionalFormatting>
  <conditionalFormatting sqref="E44:E45">
    <cfRule type="expression" dxfId="27" priority="3238">
      <formula>$B61="EZ"</formula>
    </cfRule>
    <cfRule type="expression" dxfId="26" priority="3239">
      <formula>$B61="nicht relevant"</formula>
    </cfRule>
  </conditionalFormatting>
  <conditionalFormatting sqref="E46:E52">
    <cfRule type="expression" dxfId="25" priority="7">
      <formula>$A44="EZ"</formula>
    </cfRule>
    <cfRule type="expression" dxfId="24" priority="8">
      <formula>$A44="nicht relevant"</formula>
    </cfRule>
  </conditionalFormatting>
  <conditionalFormatting sqref="E9:J15">
    <cfRule type="expression" dxfId="23" priority="3296">
      <formula>$A2="EZ"</formula>
    </cfRule>
    <cfRule type="expression" dxfId="22" priority="3297">
      <formula>$A2="nicht relevant"</formula>
    </cfRule>
  </conditionalFormatting>
  <conditionalFormatting sqref="E16:J22">
    <cfRule type="expression" dxfId="21" priority="3298">
      <formula>$A2="EZ"</formula>
    </cfRule>
    <cfRule type="expression" dxfId="20" priority="3299">
      <formula>$A2="nicht relevant"</formula>
    </cfRule>
  </conditionalFormatting>
  <conditionalFormatting sqref="E23:J29">
    <cfRule type="expression" dxfId="19" priority="3300">
      <formula>$A2="EZ"</formula>
    </cfRule>
    <cfRule type="expression" dxfId="18" priority="3301">
      <formula>$A2="nicht relevant"</formula>
    </cfRule>
  </conditionalFormatting>
  <conditionalFormatting sqref="E30:J36">
    <cfRule type="expression" dxfId="17" priority="3302">
      <formula>$A2="EZ"</formula>
    </cfRule>
    <cfRule type="expression" dxfId="16" priority="3303">
      <formula>$A2="nicht relevant"</formula>
    </cfRule>
  </conditionalFormatting>
  <conditionalFormatting sqref="E37:J43">
    <cfRule type="expression" dxfId="15" priority="3304">
      <formula>$A2="EZ"</formula>
    </cfRule>
    <cfRule type="expression" dxfId="14" priority="3305">
      <formula>$A2="nicht relevant"</formula>
    </cfRule>
  </conditionalFormatting>
  <conditionalFormatting sqref="E46:J52">
    <cfRule type="expression" dxfId="13" priority="3306">
      <formula>$A2="EZ"</formula>
    </cfRule>
    <cfRule type="expression" dxfId="12" priority="3307">
      <formula>$A2="nicht relevant"</formula>
    </cfRule>
  </conditionalFormatting>
  <pageMargins left="0.7" right="0.7" top="0.78740157499999996" bottom="0.78740157499999996" header="0.3" footer="0.3"/>
  <pageSetup orientation="portrait" r:id="rId1"/>
  <ignoredErrors>
    <ignoredError sqref="P2" evalError="1"/>
  </ignoredErrors>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6"/>
  <dimension ref="B1:O25"/>
  <sheetViews>
    <sheetView showGridLines="0" zoomScaleNormal="100" zoomScaleSheetLayoutView="80" workbookViewId="0">
      <selection activeCell="D17" sqref="D17:G17"/>
    </sheetView>
  </sheetViews>
  <sheetFormatPr defaultColWidth="9" defaultRowHeight="14.25"/>
  <cols>
    <col min="1" max="1" width="1.7109375" style="1" customWidth="1"/>
    <col min="2" max="2" width="14.140625" style="1" customWidth="1"/>
    <col min="3" max="3" width="33.28515625" style="1" customWidth="1"/>
    <col min="4" max="5" width="23.85546875" style="1" customWidth="1"/>
    <col min="6" max="6" width="22.140625" style="1" customWidth="1"/>
    <col min="7" max="7" width="22.28515625" style="1" customWidth="1"/>
    <col min="8" max="183" width="11.42578125" style="1" customWidth="1"/>
    <col min="184" max="16384" width="9" style="1"/>
  </cols>
  <sheetData>
    <row r="1" spans="2:15" ht="9.9499999999999993" customHeight="1">
      <c r="C1" s="24"/>
      <c r="F1" s="16"/>
    </row>
    <row r="2" spans="2:15" ht="12.95" customHeight="1">
      <c r="B2" s="21" t="s">
        <v>402</v>
      </c>
      <c r="F2" s="16"/>
    </row>
    <row r="3" spans="2:15" ht="16.5">
      <c r="B3" s="32" t="s">
        <v>248</v>
      </c>
      <c r="F3" s="16"/>
      <c r="G3" s="17"/>
    </row>
    <row r="4" spans="2:15">
      <c r="B4" s="20"/>
      <c r="K4" s="20"/>
    </row>
    <row r="5" spans="2:15" ht="15" customHeight="1">
      <c r="E5" s="8"/>
      <c r="F5" s="8"/>
      <c r="G5" s="8"/>
      <c r="H5" s="8"/>
      <c r="I5" s="8"/>
      <c r="J5" s="8"/>
      <c r="K5" s="20"/>
    </row>
    <row r="6" spans="2:15" s="21" customFormat="1" ht="15" customHeight="1">
      <c r="B6" s="23" t="s">
        <v>119</v>
      </c>
      <c r="C6" s="880" t="str">
        <f>IF('Basic Data'!C8=0,"",'Basic Data'!C8)</f>
        <v/>
      </c>
      <c r="D6" s="881"/>
      <c r="E6" s="881"/>
      <c r="F6" s="881"/>
      <c r="G6" s="882"/>
      <c r="I6" s="20"/>
      <c r="J6" s="20"/>
      <c r="K6" s="18"/>
      <c r="L6" s="20"/>
      <c r="M6" s="20"/>
    </row>
    <row r="7" spans="2:15" s="21" customFormat="1" ht="6.95" customHeight="1">
      <c r="B7" s="4"/>
      <c r="C7" s="4"/>
      <c r="D7" s="8"/>
      <c r="E7" s="8"/>
      <c r="F7" s="8"/>
      <c r="G7" s="8"/>
      <c r="H7" s="8"/>
      <c r="I7" s="8"/>
      <c r="K7" s="20"/>
      <c r="L7" s="20"/>
      <c r="M7" s="18"/>
      <c r="N7" s="20"/>
      <c r="O7" s="20"/>
    </row>
    <row r="8" spans="2:15" s="21" customFormat="1" ht="15" customHeight="1">
      <c r="B8" s="23" t="s">
        <v>77</v>
      </c>
      <c r="C8" s="123" t="str">
        <f>IF('Basic Data'!C6=0,"",'Basic Data'!C6)</f>
        <v>Not listed</v>
      </c>
      <c r="D8" s="125"/>
      <c r="E8" s="126"/>
      <c r="F8" s="2" t="s">
        <v>259</v>
      </c>
      <c r="G8" s="124" t="str">
        <f>IF('Basic Data'!O12=0,"",'Basic Data'!O12)</f>
        <v/>
      </c>
      <c r="I8" s="20"/>
      <c r="J8" s="20"/>
      <c r="K8" s="18"/>
      <c r="L8" s="20"/>
      <c r="M8" s="20"/>
    </row>
    <row r="9" spans="2:15" s="21" customFormat="1" ht="9.75" customHeight="1">
      <c r="C9" s="22"/>
      <c r="D9" s="1"/>
      <c r="F9" s="1"/>
      <c r="J9" s="11"/>
      <c r="K9" s="27"/>
      <c r="L9" s="27"/>
      <c r="M9" s="27"/>
      <c r="N9" s="27"/>
      <c r="O9" s="27"/>
    </row>
    <row r="10" spans="2:15" ht="6.75" customHeight="1">
      <c r="J10" s="12"/>
      <c r="K10" s="19"/>
      <c r="L10" s="19"/>
      <c r="M10" s="19"/>
      <c r="N10" s="19"/>
      <c r="O10" s="19"/>
    </row>
    <row r="11" spans="2:15" ht="16.5" customHeight="1">
      <c r="B11" s="127" t="s">
        <v>92</v>
      </c>
    </row>
    <row r="12" spans="2:15" ht="13.5" customHeight="1">
      <c r="C12" s="318" t="str">
        <f>IF(OR(C13="",C13="Matrix kann eingereicht werden"),"In Ordnung",IF(C13="die inkorrekten und unvollständigen Einträge beheben","Nicht in Ordnung"))</f>
        <v>In Ordnung</v>
      </c>
      <c r="D12" s="120" t="s">
        <v>76</v>
      </c>
      <c r="E12" s="180" t="s">
        <v>11</v>
      </c>
      <c r="F12" s="122" t="s">
        <v>86</v>
      </c>
      <c r="G12" s="122" t="s">
        <v>321</v>
      </c>
    </row>
    <row r="13" spans="2:15" ht="22.5" customHeight="1">
      <c r="C13" s="187" t="str">
        <f>Berechnung2!B6</f>
        <v/>
      </c>
      <c r="D13" s="71">
        <f>Berechnung2!C6</f>
        <v>0</v>
      </c>
      <c r="E13" s="48">
        <f>Berechnung2!D6</f>
        <v>0</v>
      </c>
      <c r="F13" s="186">
        <f>Berechnung2!E6</f>
        <v>0</v>
      </c>
      <c r="G13" s="186">
        <f>Berechnung2!F6</f>
        <v>0</v>
      </c>
    </row>
    <row r="14" spans="2:15" s="21" customFormat="1" ht="14.25" customHeight="1">
      <c r="C14" s="10"/>
      <c r="D14" s="10"/>
    </row>
    <row r="15" spans="2:15" ht="21.75" customHeight="1">
      <c r="B15" s="963" t="s">
        <v>113</v>
      </c>
      <c r="C15" s="974" t="s">
        <v>59</v>
      </c>
      <c r="D15" s="975" t="s">
        <v>2</v>
      </c>
      <c r="E15" s="976"/>
      <c r="F15" s="976"/>
      <c r="G15" s="976"/>
    </row>
    <row r="16" spans="2:15" ht="12.75" customHeight="1">
      <c r="B16" s="964"/>
      <c r="C16" s="964"/>
      <c r="D16" s="976"/>
      <c r="E16" s="976"/>
      <c r="F16" s="976"/>
      <c r="G16" s="976"/>
    </row>
    <row r="17" spans="2:7" s="35" customFormat="1" ht="66" customHeight="1">
      <c r="B17" s="121" t="str">
        <f>IF(ISERROR(Berechnung2!G15),"",Berechnung2!G15)</f>
        <v/>
      </c>
      <c r="C17" s="121" t="str">
        <f>IF(ISERROR(Berechnung2!H15),"",Berechnung2!H15)</f>
        <v/>
      </c>
      <c r="D17" s="972"/>
      <c r="E17" s="973"/>
      <c r="F17" s="973"/>
      <c r="G17" s="973"/>
    </row>
    <row r="18" spans="2:7" s="35" customFormat="1" ht="66" customHeight="1">
      <c r="B18" s="121" t="str">
        <f>IF(ISERROR(Berechnung2!G16),"",Berechnung2!G16)</f>
        <v/>
      </c>
      <c r="C18" s="121" t="str">
        <f>IF(ISERROR(Berechnung2!H16),"",Berechnung2!H16)</f>
        <v/>
      </c>
      <c r="D18" s="972"/>
      <c r="E18" s="973"/>
      <c r="F18" s="973"/>
      <c r="G18" s="973"/>
    </row>
    <row r="19" spans="2:7" s="35" customFormat="1" ht="66" customHeight="1">
      <c r="B19" s="121" t="str">
        <f>IF(ISERROR(Berechnung2!G17),"",Berechnung2!G17)</f>
        <v/>
      </c>
      <c r="C19" s="121" t="str">
        <f>IF(ISERROR(Berechnung2!H17),"",Berechnung2!H17)</f>
        <v/>
      </c>
      <c r="D19" s="972"/>
      <c r="E19" s="973"/>
      <c r="F19" s="973"/>
      <c r="G19" s="973"/>
    </row>
    <row r="20" spans="2:7" s="35" customFormat="1" ht="66" customHeight="1">
      <c r="B20" s="197" t="str">
        <f>IF(ISERROR(Berechnung2!G18),"",Berechnung2!G18)</f>
        <v/>
      </c>
      <c r="C20" s="197" t="str">
        <f>IF(ISERROR(Berechnung2!H18),"",Berechnung2!H18)</f>
        <v/>
      </c>
      <c r="D20" s="972"/>
      <c r="E20" s="973"/>
      <c r="F20" s="973"/>
      <c r="G20" s="973"/>
    </row>
    <row r="21" spans="2:7" s="35" customFormat="1" ht="66" customHeight="1">
      <c r="B21" s="103" t="str">
        <f>IF(ISERROR(Berechnung2!G19),"",Berechnung2!G19)</f>
        <v/>
      </c>
      <c r="C21" s="103" t="str">
        <f>IF(ISERROR(Berechnung2!H19),"",Berechnung2!H19)</f>
        <v/>
      </c>
      <c r="D21" s="972"/>
      <c r="E21" s="973"/>
      <c r="F21" s="973"/>
      <c r="G21" s="973"/>
    </row>
    <row r="22" spans="2:7" s="35" customFormat="1" ht="66" customHeight="1">
      <c r="B22" s="103" t="str">
        <f>IF(ISERROR(Berechnung2!G20),"",Berechnung2!G20)</f>
        <v/>
      </c>
      <c r="C22" s="103" t="str">
        <f>IF(ISERROR(Berechnung2!H20),"",Berechnung2!H20)</f>
        <v/>
      </c>
      <c r="D22" s="972"/>
      <c r="E22" s="973"/>
      <c r="F22" s="973"/>
      <c r="G22" s="973"/>
    </row>
    <row r="23" spans="2:7" s="35" customFormat="1" ht="66" customHeight="1">
      <c r="B23" s="103" t="str">
        <f>IF(ISERROR(Berechnung2!G21),"",Berechnung2!G21)</f>
        <v/>
      </c>
      <c r="C23" s="103" t="str">
        <f>IF(ISERROR(Berechnung2!H21),"",Berechnung2!H21)</f>
        <v/>
      </c>
      <c r="D23" s="972"/>
      <c r="E23" s="973"/>
      <c r="F23" s="973"/>
      <c r="G23" s="973"/>
    </row>
    <row r="24" spans="2:7" s="35" customFormat="1" ht="66" customHeight="1">
      <c r="B24" s="103" t="str">
        <f>IF(ISERROR(Berechnung2!G22),"",Berechnung2!G22)</f>
        <v/>
      </c>
      <c r="C24" s="103" t="str">
        <f>IF(ISERROR(Berechnung2!H22),"",Berechnung2!H22)</f>
        <v/>
      </c>
      <c r="D24" s="972"/>
      <c r="E24" s="973"/>
      <c r="F24" s="973"/>
      <c r="G24" s="973"/>
    </row>
    <row r="25" spans="2:7" s="35" customFormat="1" ht="66" customHeight="1">
      <c r="B25" s="103" t="str">
        <f>IF(ISERROR(Berechnung2!G23),"",Berechnung2!G23)</f>
        <v/>
      </c>
      <c r="C25" s="103" t="str">
        <f>IF(ISERROR(Berechnung2!H23),"",Berechnung2!H23)</f>
        <v/>
      </c>
      <c r="D25" s="972"/>
      <c r="E25" s="973"/>
      <c r="F25" s="973"/>
      <c r="G25" s="973"/>
    </row>
  </sheetData>
  <sheetProtection algorithmName="SHA-512" hashValue="JBYXP7gvtyvknFCTCtgSBALtoonPwo2k2EUBeoQR21LlrGQkJ3wZNzeq9CPEuY8roYAmZW6T1dVb4TpHdkXlrw==" saltValue="Hml5+qhcjUhqJtaA477c1Q==" spinCount="100000" sheet="1" selectLockedCells="1"/>
  <customSheetViews>
    <customSheetView guid="{DAA0C1F4-4D8F-4BD8-91F9-40281B589772}" showGridLines="0">
      <selection activeCell="K19" sqref="K19"/>
      <pageMargins left="0.11811023622047245" right="0.11811023622047245" top="0.11811023622047245" bottom="0.11811023622047245" header="0.11811023622047245" footer="3.937007874015748E-2"/>
      <pageSetup paperSize="9" orientation="landscape" r:id="rId1"/>
      <headerFooter>
        <oddFooter>&amp;L&amp;"Arial,Standard"&amp;7&amp;F&amp;C&amp;"Arial,Standard"&amp;7 © DKG  Alle Rechte vorbehalten&amp;R&amp;"Arial,Standard"&amp;7&amp;P</oddFooter>
      </headerFooter>
    </customSheetView>
    <customSheetView guid="{AD479C9E-06F7-4C03-8179-295428B49475}" showGridLines="0">
      <selection activeCell="C17" sqref="C17:F17"/>
      <pageMargins left="0.11811023622047245" right="0.11811023622047245" top="0.11811023622047245" bottom="0.11811023622047245" header="0.11811023622047245" footer="3.937007874015748E-2"/>
      <pageSetup paperSize="9" orientation="landscape" r:id="rId2"/>
      <headerFooter>
        <oddFooter>&amp;L&amp;"Arial,Standard"&amp;7&amp;F&amp;C&amp;"Arial,Standard"&amp;7 © DKG  Alle Rechte vorbehalten&amp;R&amp;"Arial,Standard"&amp;7&amp;P</oddFooter>
      </headerFooter>
    </customSheetView>
  </customSheetViews>
  <mergeCells count="13">
    <mergeCell ref="C6:G6"/>
    <mergeCell ref="D19:G19"/>
    <mergeCell ref="D23:G23"/>
    <mergeCell ref="D20:G20"/>
    <mergeCell ref="D22:G22"/>
    <mergeCell ref="D21:G21"/>
    <mergeCell ref="D24:G24"/>
    <mergeCell ref="D25:G25"/>
    <mergeCell ref="B15:B16"/>
    <mergeCell ref="C15:C16"/>
    <mergeCell ref="D15:G16"/>
    <mergeCell ref="D18:G18"/>
    <mergeCell ref="D17:G17"/>
  </mergeCells>
  <phoneticPr fontId="41" type="noConversion"/>
  <conditionalFormatting sqref="A9:XFD9 A11:XFD11 F12:G12 B12:B13 D12:E13 G12:IV13">
    <cfRule type="cellIs" dxfId="11" priority="223" operator="lessThan">
      <formula>0</formula>
    </cfRule>
  </conditionalFormatting>
  <conditionalFormatting sqref="C12">
    <cfRule type="expression" dxfId="10" priority="1" stopIfTrue="1">
      <formula>$C$12="Nicht in Ordnung"</formula>
    </cfRule>
  </conditionalFormatting>
  <conditionalFormatting sqref="C13">
    <cfRule type="expression" dxfId="9" priority="2" stopIfTrue="1">
      <formula>$C$13="die inkorrekten und unvollständigen Einträge beheben"</formula>
    </cfRule>
  </conditionalFormatting>
  <conditionalFormatting sqref="C17:C25">
    <cfRule type="expression" dxfId="8" priority="37">
      <formula>SEARCH("Unvollständig",$C17,1)</formula>
    </cfRule>
    <cfRule type="expression" dxfId="7" priority="40">
      <formula>SEARCH($D$12,$C17,1)</formula>
    </cfRule>
    <cfRule type="expression" dxfId="6" priority="41">
      <formula>SEARCH($E$12,$C17,1)</formula>
    </cfRule>
    <cfRule type="expression" dxfId="5" priority="42">
      <formula>SEARCH($F$12,$C17,1)</formula>
    </cfRule>
  </conditionalFormatting>
  <conditionalFormatting sqref="D17:G17">
    <cfRule type="expression" dxfId="4" priority="2471" stopIfTrue="1">
      <formula>B17&lt;&gt;""</formula>
    </cfRule>
  </conditionalFormatting>
  <conditionalFormatting sqref="D17:G25">
    <cfRule type="notContainsBlanks" dxfId="3" priority="5" stopIfTrue="1">
      <formula>LEN(TRIM(D17))&gt;0</formula>
    </cfRule>
  </conditionalFormatting>
  <conditionalFormatting sqref="D18:G25">
    <cfRule type="expression" dxfId="2" priority="6" stopIfTrue="1">
      <formula>B18&lt;&gt;""</formula>
    </cfRule>
  </conditionalFormatting>
  <dataValidations count="1">
    <dataValidation type="textLength" allowBlank="1" showErrorMessage="1" errorTitle="Zeichenlänge" error="Minimal 30 Zeichen und max. 450 Zeichen." sqref="D17:G25" xr:uid="{00000000-0002-0000-0C00-000000000000}">
      <formula1>30</formula1>
      <formula2>450</formula2>
    </dataValidation>
  </dataValidations>
  <pageMargins left="0.39370078740157483" right="0.11811023622047245" top="0.59055118110236227" bottom="0.39370078740157483" header="0.11811023622047245" footer="3.937007874015748E-2"/>
  <pageSetup paperSize="9" orientation="landscape" r:id="rId3"/>
  <headerFooter>
    <oddFooter>&amp;L&amp;"Arial,Standard"&amp;7&amp;F&amp;C&amp;"Arial,Standard"&amp;7 © DKG  Alle Rechte vorbehalten&amp;R&amp;"Arial,Standard"&amp;7&amp;P</oddFooter>
  </headerFooter>
  <drawing r:id="rId4"/>
  <legacy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5"/>
  <dimension ref="A1:F6"/>
  <sheetViews>
    <sheetView workbookViewId="0">
      <selection activeCell="B14" sqref="B14"/>
    </sheetView>
  </sheetViews>
  <sheetFormatPr defaultColWidth="11.42578125" defaultRowHeight="15"/>
  <cols>
    <col min="1" max="1" width="25.42578125" customWidth="1"/>
    <col min="2" max="2" width="29" customWidth="1"/>
    <col min="3" max="3" width="44.7109375" customWidth="1"/>
    <col min="4" max="4" width="20.28515625" customWidth="1"/>
    <col min="5" max="5" width="29.5703125" customWidth="1"/>
    <col min="6" max="6" width="18.28515625" customWidth="1"/>
    <col min="7" max="7" width="42.85546875" customWidth="1"/>
    <col min="8" max="8" width="43.7109375" customWidth="1"/>
    <col min="9" max="9" width="36" customWidth="1"/>
    <col min="10" max="10" width="16.5703125" customWidth="1"/>
    <col min="11" max="11" width="24.140625" customWidth="1"/>
    <col min="12" max="12" width="35" customWidth="1"/>
    <col min="13" max="13" width="28.140625" customWidth="1"/>
    <col min="14" max="14" width="27.7109375" customWidth="1"/>
    <col min="15" max="15" width="30.140625" customWidth="1"/>
    <col min="16" max="16" width="28.140625" customWidth="1"/>
    <col min="17" max="17" width="29.7109375" customWidth="1"/>
    <col min="18" max="18" width="15.28515625" customWidth="1"/>
    <col min="19" max="19" width="17.28515625" customWidth="1"/>
  </cols>
  <sheetData>
    <row r="1" spans="1:6">
      <c r="A1" s="184" t="s">
        <v>268</v>
      </c>
      <c r="B1" s="181" t="str">
        <f>IF('Basic Data'!C16=0,"",'Basic Data'!C16)</f>
        <v/>
      </c>
    </row>
    <row r="2" spans="1:6">
      <c r="A2" s="184" t="s">
        <v>75</v>
      </c>
      <c r="B2" s="183" t="str">
        <f>IF('Basic Data'!O12=0,"",'Basic Data'!O12)</f>
        <v/>
      </c>
    </row>
    <row r="3" spans="1:6">
      <c r="A3" s="184" t="s">
        <v>347</v>
      </c>
      <c r="B3" s="183" t="str">
        <f>IF('Basic Data'!O14=0,"",'Basic Data'!O14)</f>
        <v>-----</v>
      </c>
    </row>
    <row r="5" spans="1:6">
      <c r="A5" s="413" t="s">
        <v>19</v>
      </c>
      <c r="B5" s="413" t="s">
        <v>22</v>
      </c>
      <c r="C5" s="413" t="s">
        <v>375</v>
      </c>
      <c r="D5" s="412" t="s">
        <v>366</v>
      </c>
      <c r="E5" s="412" t="s">
        <v>807</v>
      </c>
      <c r="F5" s="412" t="s">
        <v>808</v>
      </c>
    </row>
    <row r="6" spans="1:6">
      <c r="A6" s="414" t="str">
        <f>IF('Basic Data'!B21=0,"",'Basic Data'!B21)</f>
        <v/>
      </c>
      <c r="B6" s="551" t="str">
        <f>IF('Basic Data'!B24=0,"",'Basic Data'!B24)</f>
        <v/>
      </c>
      <c r="C6" s="552"/>
      <c r="D6" s="414" t="str">
        <f>IF('Basic Data'!I24=0,"",'Basic Data'!I24)</f>
        <v>Not yet available</v>
      </c>
      <c r="E6" s="414" t="str">
        <f>IF('Basic Data'!C12=0,"",'Basic Data'!C12)</f>
        <v/>
      </c>
      <c r="F6" s="414" t="str">
        <f>IF('Basic Data'!C14=0,"",'Basic Data'!C14)</f>
        <v/>
      </c>
    </row>
  </sheetData>
  <customSheetViews>
    <customSheetView guid="{DAA0C1F4-4D8F-4BD8-91F9-40281B589772}" state="hidden">
      <selection activeCell="C26" sqref="C26"/>
      <pageMargins left="0.7" right="0.7" top="0.78740157499999996" bottom="0.78740157499999996" header="0.3" footer="0.3"/>
    </customSheetView>
    <customSheetView guid="{AD479C9E-06F7-4C03-8179-295428B49475}">
      <selection activeCell="E8" sqref="E8"/>
      <pageMargins left="0.7" right="0.7" top="0.78740157499999996" bottom="0.78740157499999996" header="0.3" footer="0.3"/>
    </customSheetView>
  </customSheetViews>
  <phoneticPr fontId="41" type="noConversion"/>
  <pageMargins left="0.7" right="0.7" top="0.78740157499999996" bottom="0.78740157499999996"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4"/>
  <dimension ref="A1:X8"/>
  <sheetViews>
    <sheetView showGridLines="0" workbookViewId="0">
      <selection activeCell="L1" sqref="L1"/>
    </sheetView>
  </sheetViews>
  <sheetFormatPr defaultColWidth="11.42578125" defaultRowHeight="15"/>
  <cols>
    <col min="1" max="1" width="13.42578125" customWidth="1"/>
    <col min="2" max="2" width="11.7109375" customWidth="1"/>
    <col min="3" max="3" width="11" customWidth="1"/>
    <col min="4" max="16" width="8.5703125" customWidth="1"/>
    <col min="17" max="17" width="9" customWidth="1"/>
    <col min="18" max="18" width="13.28515625" customWidth="1"/>
    <col min="19" max="19" width="12.5703125" customWidth="1"/>
    <col min="20" max="20" width="10.28515625" customWidth="1"/>
    <col min="21" max="21" width="12.140625" customWidth="1"/>
    <col min="22" max="22" width="16.5703125" customWidth="1"/>
    <col min="23" max="23" width="13.28515625" customWidth="1"/>
    <col min="24" max="24" width="9.5703125" customWidth="1"/>
    <col min="25" max="25" width="13.140625" customWidth="1"/>
    <col min="26" max="26" width="10.7109375" customWidth="1"/>
    <col min="27" max="27" width="12.7109375" customWidth="1"/>
    <col min="28" max="28" width="11.42578125" customWidth="1"/>
    <col min="29" max="29" width="15.85546875" customWidth="1"/>
    <col min="30" max="30" width="15.28515625" customWidth="1"/>
    <col min="31" max="37" width="11.42578125" customWidth="1"/>
    <col min="38" max="38" width="7.140625" customWidth="1"/>
    <col min="39" max="41" width="8.7109375" customWidth="1"/>
    <col min="42" max="42" width="16.28515625" customWidth="1"/>
  </cols>
  <sheetData>
    <row r="1" spans="1:24" ht="72" customHeight="1">
      <c r="A1" s="225" t="str">
        <f>Matrix!B17</f>
        <v>Relevante Nachsorgejahre</v>
      </c>
      <c r="B1" s="225" t="str">
        <f>Matrix!C17</f>
        <v>Jahr der Erstdiagnose</v>
      </c>
      <c r="C1" s="225" t="str">
        <f>Matrix!D17</f>
        <v xml:space="preserve">Anzahl Primärfälle 
Malignes kutanes Melanom </v>
      </c>
      <c r="D1" s="225" t="str">
        <f>Matrix!E18</f>
        <v>IA</v>
      </c>
      <c r="E1" s="225" t="str">
        <f>Matrix!F18</f>
        <v>IB</v>
      </c>
      <c r="F1" s="225" t="str">
        <f>Matrix!G18</f>
        <v>IIA</v>
      </c>
      <c r="G1" s="225" t="str">
        <f>Matrix!H18</f>
        <v>IIB</v>
      </c>
      <c r="H1" s="225" t="str">
        <f>Matrix!I18</f>
        <v>IIC</v>
      </c>
      <c r="I1" s="225" t="str">
        <f>Matrix!J18</f>
        <v>IIIA</v>
      </c>
      <c r="J1" s="225" t="str">
        <f>Matrix!K18</f>
        <v>IIIB</v>
      </c>
      <c r="K1" s="225" t="str">
        <f>Matrix!L18</f>
        <v>IIIC</v>
      </c>
      <c r="L1" s="225" t="str">
        <f>LEFT(Matrix!M18,4)</f>
        <v>IIID</v>
      </c>
      <c r="M1" s="225" t="str">
        <f>Matrix!N18</f>
        <v>IV</v>
      </c>
      <c r="N1" s="225" t="s">
        <v>390</v>
      </c>
      <c r="O1" s="225" t="s">
        <v>389</v>
      </c>
      <c r="P1" s="225" t="str">
        <f>Matrix!Q17</f>
        <v>Uvea, Konjunktiva, Schleimhaut</v>
      </c>
      <c r="Q1" s="225" t="str">
        <f>Matrix!R17</f>
        <v>nicht  zuzuordnen (z.B.: pTx)</v>
      </c>
      <c r="R1" s="225" t="str">
        <f>LEFT(Matrix!T17,42)</f>
        <v>Patienten mit aktueller 
Follow-Up-Meldung</v>
      </c>
      <c r="S1" s="225" t="str">
        <f>Matrix!U17</f>
        <v>Keine Rückmeldung</v>
      </c>
      <c r="T1" s="225" t="str">
        <f>Matrix!V17</f>
        <v>Follow-Up Quote in % 
= T / (T + U)</v>
      </c>
      <c r="U1" s="225" t="str">
        <f>LEFT(Matrix!X17,23)</f>
        <v xml:space="preserve">Tumorbedingt gestorben </v>
      </c>
      <c r="V1" s="225" t="str">
        <f>LEFT(Matrix!Y17,60)</f>
        <v xml:space="preserve">Gestorben (Todesursache 
unbekannt bzw. nicht tumorbedingt) </v>
      </c>
      <c r="W1" s="225" t="str">
        <f>Matrix!AA17</f>
        <v>OAS nach Kaplan-Meier    
(Overall Survival) in %</v>
      </c>
    </row>
    <row r="2" spans="1:24" ht="15" customHeight="1">
      <c r="A2" s="182" t="str">
        <f>Matrix!B19</f>
        <v>nicht relevant</v>
      </c>
      <c r="B2" s="182">
        <f>Matrix!C19</f>
        <v>2013</v>
      </c>
      <c r="C2" s="182">
        <f>IF(Matrix!D19="","",Matrix!D19)</f>
        <v>0</v>
      </c>
      <c r="D2" s="36" t="str">
        <f>IF(Matrix!E19="","",Matrix!E19)</f>
        <v/>
      </c>
      <c r="E2" s="36" t="str">
        <f>IF(Matrix!F19="","",Matrix!F19)</f>
        <v/>
      </c>
      <c r="F2" s="36" t="str">
        <f>IF(Matrix!G19="","",Matrix!G19)</f>
        <v/>
      </c>
      <c r="G2" s="36" t="str">
        <f>IF(Matrix!H19="","",Matrix!H19)</f>
        <v/>
      </c>
      <c r="H2" s="36" t="str">
        <f>IF(Matrix!I19="","",Matrix!I19)</f>
        <v/>
      </c>
      <c r="I2" s="36" t="str">
        <f>IF(Matrix!J19="","",Matrix!J19)</f>
        <v/>
      </c>
      <c r="J2" s="36" t="str">
        <f>IF(Matrix!K19="","",Matrix!K19)</f>
        <v/>
      </c>
      <c r="K2" s="36" t="str">
        <f>IF(Matrix!L19="","",Matrix!L19)</f>
        <v/>
      </c>
      <c r="L2" s="36" t="str">
        <f>IF(Matrix!M19="","",Matrix!M19)</f>
        <v/>
      </c>
      <c r="M2" s="36" t="str">
        <f>IF(Matrix!N19="","",Matrix!N19)</f>
        <v/>
      </c>
      <c r="N2" s="36" t="str">
        <f>IF(Matrix!O19="","",Matrix!O19)</f>
        <v/>
      </c>
      <c r="O2" s="36" t="str">
        <f>IF(Matrix!P19="","",Matrix!P19)</f>
        <v/>
      </c>
      <c r="P2" s="36" t="str">
        <f>IF(Matrix!Q19="","",Matrix!Q19)</f>
        <v/>
      </c>
      <c r="Q2" s="36" t="str">
        <f>IF(Matrix!R19="","",Matrix!R19)</f>
        <v/>
      </c>
      <c r="R2" s="36" t="str">
        <f>IF(Matrix!T19="","",Matrix!T19)</f>
        <v/>
      </c>
      <c r="S2" s="36" t="str">
        <f>IF(Matrix!U19="","",Matrix!U19)</f>
        <v/>
      </c>
      <c r="T2" s="309" t="str">
        <f>IF(Matrix!V19="","",Matrix!V19*100)</f>
        <v/>
      </c>
      <c r="U2" s="36" t="str">
        <f>IF(Matrix!X19="","",Matrix!X19)</f>
        <v/>
      </c>
      <c r="V2" s="36" t="str">
        <f>IF(Matrix!Y19="","",Matrix!Y19)</f>
        <v/>
      </c>
      <c r="W2" s="309" t="str">
        <f>IF(Matrix!AA19="","",Matrix!AA19*100)</f>
        <v/>
      </c>
    </row>
    <row r="3" spans="1:24" ht="15" customHeight="1">
      <c r="A3" s="182" t="str">
        <f>Matrix!B20</f>
        <v>nicht relevant</v>
      </c>
      <c r="B3" s="182">
        <f>Matrix!C20</f>
        <v>2014</v>
      </c>
      <c r="C3" s="182">
        <f>IF(Matrix!D20="","",Matrix!D20)</f>
        <v>0</v>
      </c>
      <c r="D3" s="36" t="str">
        <f>IF(Matrix!E20="","",Matrix!E20)</f>
        <v/>
      </c>
      <c r="E3" s="36" t="str">
        <f>IF(Matrix!F20="","",Matrix!F20)</f>
        <v/>
      </c>
      <c r="F3" s="36" t="str">
        <f>IF(Matrix!G20="","",Matrix!G20)</f>
        <v/>
      </c>
      <c r="G3" s="36" t="str">
        <f>IF(Matrix!H20="","",Matrix!H20)</f>
        <v/>
      </c>
      <c r="H3" s="36" t="str">
        <f>IF(Matrix!I20="","",Matrix!I20)</f>
        <v/>
      </c>
      <c r="I3" s="36" t="str">
        <f>IF(Matrix!J20="","",Matrix!J20)</f>
        <v/>
      </c>
      <c r="J3" s="36" t="str">
        <f>IF(Matrix!K20="","",Matrix!K20)</f>
        <v/>
      </c>
      <c r="K3" s="36" t="str">
        <f>IF(Matrix!L20="","",Matrix!L20)</f>
        <v/>
      </c>
      <c r="L3" s="36" t="str">
        <f>IF(Matrix!M20="","",Matrix!M20)</f>
        <v/>
      </c>
      <c r="M3" s="36" t="str">
        <f>IF(Matrix!N20="","",Matrix!N20)</f>
        <v/>
      </c>
      <c r="N3" s="36" t="str">
        <f>IF(Matrix!O20="","",Matrix!O20)</f>
        <v/>
      </c>
      <c r="O3" s="36" t="str">
        <f>IF(Matrix!P20="","",Matrix!P20)</f>
        <v/>
      </c>
      <c r="P3" s="36" t="str">
        <f>IF(Matrix!Q20="","",Matrix!Q20)</f>
        <v/>
      </c>
      <c r="Q3" s="36" t="str">
        <f>IF(Matrix!R20="","",Matrix!R20)</f>
        <v/>
      </c>
      <c r="R3" s="36" t="str">
        <f>IF(Matrix!T20="","",Matrix!T20)</f>
        <v/>
      </c>
      <c r="S3" s="36" t="str">
        <f>IF(Matrix!U20="","",Matrix!U20)</f>
        <v/>
      </c>
      <c r="T3" s="309" t="str">
        <f>IF(Matrix!V20="","",Matrix!V20*100)</f>
        <v/>
      </c>
      <c r="U3" s="36" t="str">
        <f>IF(Matrix!X20="","",Matrix!X20)</f>
        <v/>
      </c>
      <c r="V3" s="36" t="str">
        <f>IF(Matrix!Y20="","",Matrix!Y20)</f>
        <v/>
      </c>
      <c r="W3" s="309" t="str">
        <f>IF(Matrix!AA20="","",Matrix!AA20*100)</f>
        <v/>
      </c>
    </row>
    <row r="4" spans="1:24" ht="15" customHeight="1">
      <c r="A4" s="182" t="str">
        <f>Matrix!B21</f>
        <v>nicht relevant</v>
      </c>
      <c r="B4" s="182">
        <f>Matrix!C21</f>
        <v>2015</v>
      </c>
      <c r="C4" s="182">
        <f>IF(Matrix!D21="","",Matrix!D21)</f>
        <v>0</v>
      </c>
      <c r="D4" s="36" t="str">
        <f>IF(Matrix!E21="","",Matrix!E21)</f>
        <v/>
      </c>
      <c r="E4" s="36" t="str">
        <f>IF(Matrix!F21="","",Matrix!F21)</f>
        <v/>
      </c>
      <c r="F4" s="36" t="str">
        <f>IF(Matrix!G21="","",Matrix!G21)</f>
        <v/>
      </c>
      <c r="G4" s="36" t="str">
        <f>IF(Matrix!H21="","",Matrix!H21)</f>
        <v/>
      </c>
      <c r="H4" s="36" t="str">
        <f>IF(Matrix!I21="","",Matrix!I21)</f>
        <v/>
      </c>
      <c r="I4" s="36" t="str">
        <f>IF(Matrix!J21="","",Matrix!J21)</f>
        <v/>
      </c>
      <c r="J4" s="36" t="str">
        <f>IF(Matrix!K21="","",Matrix!K21)</f>
        <v/>
      </c>
      <c r="K4" s="36" t="str">
        <f>IF(Matrix!L21="","",Matrix!L21)</f>
        <v/>
      </c>
      <c r="L4" s="36" t="str">
        <f>IF(Matrix!M21="","",Matrix!M21)</f>
        <v/>
      </c>
      <c r="M4" s="36" t="str">
        <f>IF(Matrix!N21="","",Matrix!N21)</f>
        <v/>
      </c>
      <c r="N4" s="36" t="str">
        <f>IF(Matrix!O21="","",Matrix!O21)</f>
        <v/>
      </c>
      <c r="O4" s="36" t="str">
        <f>IF(Matrix!P21="","",Matrix!P21)</f>
        <v/>
      </c>
      <c r="P4" s="36" t="str">
        <f>IF(Matrix!Q21="","",Matrix!Q21)</f>
        <v/>
      </c>
      <c r="Q4" s="36" t="str">
        <f>IF(Matrix!R21="","",Matrix!R21)</f>
        <v/>
      </c>
      <c r="R4" s="36" t="str">
        <f>IF(Matrix!T21="","",Matrix!T21)</f>
        <v/>
      </c>
      <c r="S4" s="36" t="str">
        <f>IF(Matrix!U21="","",Matrix!U21)</f>
        <v/>
      </c>
      <c r="T4" s="309" t="str">
        <f>IF(Matrix!V21="","",Matrix!V21*100)</f>
        <v/>
      </c>
      <c r="U4" s="36" t="str">
        <f>IF(Matrix!X21="","",Matrix!X21)</f>
        <v/>
      </c>
      <c r="V4" s="36" t="str">
        <f>IF(Matrix!Y21="","",Matrix!Y21)</f>
        <v/>
      </c>
      <c r="W4" s="309" t="str">
        <f>IF(Matrix!AA21="","",Matrix!AA21*100)</f>
        <v/>
      </c>
    </row>
    <row r="5" spans="1:24" ht="15" customHeight="1">
      <c r="A5" s="182" t="str">
        <f>Matrix!B22</f>
        <v>nicht relevant</v>
      </c>
      <c r="B5" s="182">
        <f>Matrix!C22</f>
        <v>2016</v>
      </c>
      <c r="C5" s="182">
        <f>IF(Matrix!D22="","",Matrix!D22)</f>
        <v>0</v>
      </c>
      <c r="D5" s="36" t="str">
        <f>IF(Matrix!E22="","",Matrix!E22)</f>
        <v/>
      </c>
      <c r="E5" s="36" t="str">
        <f>IF(Matrix!F22="","",Matrix!F22)</f>
        <v/>
      </c>
      <c r="F5" s="36" t="str">
        <f>IF(Matrix!G22="","",Matrix!G22)</f>
        <v/>
      </c>
      <c r="G5" s="36" t="str">
        <f>IF(Matrix!H22="","",Matrix!H22)</f>
        <v/>
      </c>
      <c r="H5" s="36" t="str">
        <f>IF(Matrix!I22="","",Matrix!I22)</f>
        <v/>
      </c>
      <c r="I5" s="36" t="str">
        <f>IF(Matrix!J22="","",Matrix!J22)</f>
        <v/>
      </c>
      <c r="J5" s="36" t="str">
        <f>IF(Matrix!K22="","",Matrix!K22)</f>
        <v/>
      </c>
      <c r="K5" s="36" t="str">
        <f>IF(Matrix!L22="","",Matrix!L22)</f>
        <v/>
      </c>
      <c r="L5" s="36" t="str">
        <f>IF(Matrix!M22="","",Matrix!M22)</f>
        <v/>
      </c>
      <c r="M5" s="36" t="str">
        <f>IF(Matrix!N22="","",Matrix!N22)</f>
        <v/>
      </c>
      <c r="N5" s="36" t="str">
        <f>IF(Matrix!O22="","",Matrix!O22)</f>
        <v/>
      </c>
      <c r="O5" s="36" t="str">
        <f>IF(Matrix!P22="","",Matrix!P22)</f>
        <v/>
      </c>
      <c r="P5" s="36" t="str">
        <f>IF(Matrix!Q22="","",Matrix!Q22)</f>
        <v/>
      </c>
      <c r="Q5" s="36" t="str">
        <f>IF(Matrix!R22="","",Matrix!R22)</f>
        <v/>
      </c>
      <c r="R5" s="36" t="str">
        <f>IF(Matrix!T22="","",Matrix!T22)</f>
        <v/>
      </c>
      <c r="S5" s="36" t="str">
        <f>IF(Matrix!U22="","",Matrix!U22)</f>
        <v/>
      </c>
      <c r="T5" s="309" t="str">
        <f>IF(Matrix!V22="","",Matrix!V22*100)</f>
        <v/>
      </c>
      <c r="U5" s="36" t="str">
        <f>IF(Matrix!X22="","",Matrix!X22)</f>
        <v/>
      </c>
      <c r="V5" s="36" t="str">
        <f>IF(Matrix!Y22="","",Matrix!Y22)</f>
        <v/>
      </c>
      <c r="W5" s="309" t="str">
        <f>IF(Matrix!AA22="","",Matrix!AA22*100)</f>
        <v/>
      </c>
    </row>
    <row r="6" spans="1:24">
      <c r="A6" s="182" t="str">
        <f>Matrix!B23</f>
        <v>nicht relevant</v>
      </c>
      <c r="B6" s="182">
        <f>Matrix!C23</f>
        <v>2017</v>
      </c>
      <c r="C6" s="182">
        <f>IF(Matrix!D23="","",Matrix!D23)</f>
        <v>0</v>
      </c>
      <c r="D6" s="36" t="str">
        <f>IF(Matrix!E23="","",Matrix!E23)</f>
        <v/>
      </c>
      <c r="E6" s="36" t="str">
        <f>IF(Matrix!F23="","",Matrix!F23)</f>
        <v/>
      </c>
      <c r="F6" s="36" t="str">
        <f>IF(Matrix!G23="","",Matrix!G23)</f>
        <v/>
      </c>
      <c r="G6" s="36" t="str">
        <f>IF(Matrix!H23="","",Matrix!H23)</f>
        <v/>
      </c>
      <c r="H6" s="36" t="str">
        <f>IF(Matrix!I23="","",Matrix!I23)</f>
        <v/>
      </c>
      <c r="I6" s="36" t="str">
        <f>IF(Matrix!J23="","",Matrix!J23)</f>
        <v/>
      </c>
      <c r="J6" s="36" t="str">
        <f>IF(Matrix!K23="","",Matrix!K23)</f>
        <v/>
      </c>
      <c r="K6" s="36" t="str">
        <f>IF(Matrix!L23="","",Matrix!L23)</f>
        <v/>
      </c>
      <c r="L6" s="36" t="str">
        <f>IF(Matrix!M23="","",Matrix!M23)</f>
        <v/>
      </c>
      <c r="M6" s="36" t="str">
        <f>IF(Matrix!N23="","",Matrix!N23)</f>
        <v/>
      </c>
      <c r="N6" s="36" t="str">
        <f>IF(Matrix!O23="","",Matrix!O23)</f>
        <v/>
      </c>
      <c r="O6" s="36" t="str">
        <f>IF(Matrix!P23="","",Matrix!P23)</f>
        <v/>
      </c>
      <c r="P6" s="36" t="str">
        <f>IF(Matrix!Q23="","",Matrix!Q23)</f>
        <v/>
      </c>
      <c r="Q6" s="36" t="str">
        <f>IF(Matrix!R23="","",Matrix!R23)</f>
        <v/>
      </c>
      <c r="R6" s="36" t="str">
        <f>IF(Matrix!T23="","",Matrix!T23)</f>
        <v/>
      </c>
      <c r="S6" s="36" t="str">
        <f>IF(Matrix!U23="","",Matrix!U23)</f>
        <v/>
      </c>
      <c r="T6" s="309" t="str">
        <f>IF(Matrix!V23="","",Matrix!V23*100)</f>
        <v/>
      </c>
      <c r="U6" s="36" t="str">
        <f>IF(Matrix!X23="","",Matrix!X23)</f>
        <v/>
      </c>
      <c r="V6" s="36" t="str">
        <f>IF(Matrix!Y23="","",Matrix!Y23)</f>
        <v/>
      </c>
      <c r="W6" s="309" t="str">
        <f>IF(Matrix!AA23="","",Matrix!AA23*100)</f>
        <v/>
      </c>
    </row>
    <row r="7" spans="1:24">
      <c r="A7" s="182" t="str">
        <f>Matrix!B24</f>
        <v>nicht relevant</v>
      </c>
      <c r="B7" s="182">
        <v>2018</v>
      </c>
      <c r="C7" s="182">
        <f>IF(Matrix!D24="","",Matrix!D24)</f>
        <v>0</v>
      </c>
      <c r="D7" s="36" t="str">
        <f>IF(Matrix!E24="","",Matrix!E24)</f>
        <v/>
      </c>
      <c r="E7" s="36" t="str">
        <f>IF(Matrix!F24="","",Matrix!F24)</f>
        <v/>
      </c>
      <c r="F7" s="36" t="str">
        <f>IF(Matrix!G24="","",Matrix!G24)</f>
        <v/>
      </c>
      <c r="G7" s="36" t="str">
        <f>IF(Matrix!H24="","",Matrix!H24)</f>
        <v/>
      </c>
      <c r="H7" s="36" t="str">
        <f>IF(Matrix!I24="","",Matrix!I24)</f>
        <v/>
      </c>
      <c r="I7" s="36" t="str">
        <f>IF(Matrix!J24="","",Matrix!J24)</f>
        <v/>
      </c>
      <c r="J7" s="36" t="str">
        <f>IF(Matrix!K24="","",Matrix!K24)</f>
        <v/>
      </c>
      <c r="K7" s="36" t="str">
        <f>IF(Matrix!L24="","",Matrix!L24)</f>
        <v/>
      </c>
      <c r="L7" s="36" t="str">
        <f>IF(Matrix!M24="","",Matrix!M24)</f>
        <v/>
      </c>
      <c r="M7" s="36" t="str">
        <f>IF(Matrix!N24="","",Matrix!N24)</f>
        <v/>
      </c>
      <c r="N7" s="36" t="str">
        <f>IF(Matrix!O24="","",Matrix!O24)</f>
        <v/>
      </c>
      <c r="O7" s="36" t="str">
        <f>IF(Matrix!P24="","",Matrix!P24)</f>
        <v/>
      </c>
      <c r="P7" s="36" t="str">
        <f>IF(Matrix!Q24="","",Matrix!Q24)</f>
        <v/>
      </c>
      <c r="Q7" s="36" t="str">
        <f>IF(Matrix!R24="","",Matrix!R24)</f>
        <v/>
      </c>
      <c r="R7" s="36" t="str">
        <f>IF(Matrix!T24="","",Matrix!T24)</f>
        <v/>
      </c>
      <c r="S7" s="36" t="str">
        <f>IF(Matrix!U24="","",Matrix!U24)</f>
        <v/>
      </c>
      <c r="T7" s="309" t="str">
        <f>IF(Matrix!V24="","",Matrix!V24*100)</f>
        <v/>
      </c>
      <c r="U7" s="36" t="str">
        <f>IF(Matrix!X24="","",Matrix!X24)</f>
        <v/>
      </c>
      <c r="V7" s="36" t="str">
        <f>IF(Matrix!Y24="","",Matrix!Y24)</f>
        <v/>
      </c>
      <c r="W7" s="309" t="str">
        <f>IF(Matrix!AA24="","",Matrix!AA24*100)</f>
        <v/>
      </c>
    </row>
    <row r="8" spans="1:24">
      <c r="A8" s="182" t="str">
        <f>Matrix!B25</f>
        <v>nicht relevant</v>
      </c>
      <c r="B8" s="182">
        <v>2019</v>
      </c>
      <c r="C8" s="182">
        <f>IF(Matrix!D25="","",Matrix!D25)</f>
        <v>0</v>
      </c>
      <c r="D8" s="36" t="str">
        <f>IF(Matrix!E25="","",Matrix!E25)</f>
        <v/>
      </c>
      <c r="E8" s="36" t="str">
        <f>IF(Matrix!F25="","",Matrix!F25)</f>
        <v/>
      </c>
      <c r="F8" s="36" t="str">
        <f>IF(Matrix!G25="","",Matrix!G25)</f>
        <v/>
      </c>
      <c r="G8" s="36" t="str">
        <f>IF(Matrix!H25="","",Matrix!H25)</f>
        <v/>
      </c>
      <c r="H8" s="36" t="str">
        <f>IF(Matrix!I25="","",Matrix!I25)</f>
        <v/>
      </c>
      <c r="I8" s="36" t="str">
        <f>IF(Matrix!J25="","",Matrix!J25)</f>
        <v/>
      </c>
      <c r="J8" s="36" t="str">
        <f>IF(Matrix!K25="","",Matrix!K25)</f>
        <v/>
      </c>
      <c r="K8" s="36" t="str">
        <f>IF(Matrix!L25="","",Matrix!L25)</f>
        <v/>
      </c>
      <c r="L8" s="36" t="str">
        <f>IF(Matrix!M25="","",Matrix!M25)</f>
        <v/>
      </c>
      <c r="M8" s="36" t="str">
        <f>IF(Matrix!N25="","",Matrix!N25)</f>
        <v/>
      </c>
      <c r="N8" s="36" t="str">
        <f>IF(Matrix!O25="","",Matrix!O25)</f>
        <v/>
      </c>
      <c r="O8" s="36" t="str">
        <f>IF(Matrix!P25="","",Matrix!P25)</f>
        <v/>
      </c>
      <c r="P8" s="36" t="str">
        <f>IF(Matrix!Q25="","",Matrix!Q25)</f>
        <v/>
      </c>
      <c r="Q8" s="36" t="str">
        <f>IF(Matrix!R25="","",Matrix!R25)</f>
        <v/>
      </c>
      <c r="R8" s="36" t="str">
        <f>IF(Matrix!T25="","",Matrix!T25)</f>
        <v/>
      </c>
      <c r="S8" s="36" t="str">
        <f>IF(Matrix!U25="","",Matrix!U25)</f>
        <v/>
      </c>
      <c r="T8" s="309" t="str">
        <f>IF(Matrix!V25="","",Matrix!V25*100)</f>
        <v/>
      </c>
      <c r="U8" s="36" t="str">
        <f>IF(Matrix!X25="","",Matrix!X25)</f>
        <v/>
      </c>
      <c r="V8" s="36" t="str">
        <f>IF(Matrix!Y25="","",Matrix!Y25)</f>
        <v/>
      </c>
      <c r="W8" s="309" t="str">
        <f>IF(Matrix!AA25="","",Matrix!AA25*100)</f>
        <v/>
      </c>
      <c r="X8" s="1"/>
    </row>
  </sheetData>
  <phoneticPr fontId="41" type="noConversion"/>
  <conditionalFormatting sqref="B2:C8">
    <cfRule type="expression" dxfId="1" priority="82" stopIfTrue="1">
      <formula>OR($B2="nicht relevant",$B2="EZ")</formula>
    </cfRule>
  </conditionalFormatting>
  <conditionalFormatting sqref="X8">
    <cfRule type="cellIs" dxfId="0" priority="81" operator="lessThan">
      <formula>0</formula>
    </cfRule>
  </conditionalFormatting>
  <pageMargins left="0.7" right="0.7" top="0.78740157499999996" bottom="0.78740157499999996" header="0.3" footer="0.3"/>
  <pageSetup paperSize="9"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4"/>
  <dimension ref="A1:D45"/>
  <sheetViews>
    <sheetView workbookViewId="0">
      <selection activeCell="B3" sqref="B3"/>
    </sheetView>
  </sheetViews>
  <sheetFormatPr defaultColWidth="11.42578125" defaultRowHeight="27.75" customHeight="1"/>
  <cols>
    <col min="1" max="1" width="14.140625" style="258" customWidth="1"/>
    <col min="2" max="2" width="22.28515625" style="258" customWidth="1"/>
    <col min="3" max="3" width="47.140625" style="257" customWidth="1"/>
    <col min="4" max="4" width="89.42578125" style="257" customWidth="1"/>
    <col min="5" max="16384" width="11.42578125" style="259"/>
  </cols>
  <sheetData>
    <row r="1" spans="1:4" ht="27.75" customHeight="1">
      <c r="A1" s="256" t="s">
        <v>113</v>
      </c>
      <c r="B1" s="227" t="s">
        <v>292</v>
      </c>
      <c r="C1" s="227" t="s">
        <v>59</v>
      </c>
      <c r="D1" s="256" t="s">
        <v>2</v>
      </c>
    </row>
    <row r="2" spans="1:4" ht="27.75" customHeight="1">
      <c r="A2" s="258" t="str">
        <f ca="1">Berechnung3!L2</f>
        <v/>
      </c>
      <c r="B2" s="258" t="str">
        <f ca="1">Berechnung3!N2</f>
        <v/>
      </c>
      <c r="C2" s="257" t="str">
        <f ca="1">Berechnung3!O2</f>
        <v/>
      </c>
      <c r="D2" s="257" t="str">
        <f ca="1">Berechnung3!P2</f>
        <v/>
      </c>
    </row>
    <row r="3" spans="1:4" ht="27.75" customHeight="1">
      <c r="A3" s="258" t="str">
        <f ca="1">Berechnung3!L3</f>
        <v/>
      </c>
      <c r="B3" s="258" t="str">
        <f ca="1">Berechnung3!N3</f>
        <v/>
      </c>
      <c r="C3" s="257" t="str">
        <f ca="1">Berechnung3!O3</f>
        <v/>
      </c>
      <c r="D3" s="257" t="str">
        <f ca="1">Berechnung3!P3</f>
        <v/>
      </c>
    </row>
    <row r="4" spans="1:4" ht="27.75" customHeight="1">
      <c r="A4" s="258" t="str">
        <f ca="1">Berechnung3!L4</f>
        <v/>
      </c>
      <c r="B4" s="258" t="str">
        <f ca="1">Berechnung3!N4</f>
        <v/>
      </c>
      <c r="C4" s="257" t="str">
        <f ca="1">Berechnung3!O4</f>
        <v/>
      </c>
      <c r="D4" s="257" t="str">
        <f ca="1">Berechnung3!P4</f>
        <v/>
      </c>
    </row>
    <row r="5" spans="1:4" ht="27.75" customHeight="1">
      <c r="A5" s="258" t="str">
        <f ca="1">Berechnung3!L5</f>
        <v/>
      </c>
      <c r="B5" s="258" t="str">
        <f ca="1">Berechnung3!N5</f>
        <v/>
      </c>
      <c r="C5" s="257" t="str">
        <f ca="1">Berechnung3!O5</f>
        <v/>
      </c>
      <c r="D5" s="257" t="str">
        <f ca="1">Berechnung3!P5</f>
        <v/>
      </c>
    </row>
    <row r="6" spans="1:4" ht="27.75" customHeight="1">
      <c r="A6" s="258" t="str">
        <f ca="1">Berechnung3!L6</f>
        <v/>
      </c>
      <c r="B6" s="258" t="str">
        <f ca="1">Berechnung3!N6</f>
        <v/>
      </c>
      <c r="C6" s="257" t="str">
        <f ca="1">Berechnung3!O6</f>
        <v/>
      </c>
      <c r="D6" s="257" t="str">
        <f ca="1">Berechnung3!P6</f>
        <v/>
      </c>
    </row>
    <row r="7" spans="1:4" ht="27.75" customHeight="1">
      <c r="A7" s="258" t="str">
        <f ca="1">Berechnung3!L7</f>
        <v/>
      </c>
      <c r="B7" s="258" t="str">
        <f ca="1">Berechnung3!N7</f>
        <v/>
      </c>
      <c r="C7" s="257" t="str">
        <f ca="1">Berechnung3!O7</f>
        <v/>
      </c>
      <c r="D7" s="257" t="str">
        <f ca="1">Berechnung3!P7</f>
        <v/>
      </c>
    </row>
    <row r="8" spans="1:4" ht="27.75" customHeight="1">
      <c r="A8" s="258" t="str">
        <f ca="1">Berechnung3!L9</f>
        <v/>
      </c>
      <c r="B8" s="258" t="str">
        <f ca="1">Berechnung3!N9</f>
        <v/>
      </c>
      <c r="C8" s="257" t="str">
        <f ca="1">Berechnung3!O9</f>
        <v/>
      </c>
      <c r="D8" s="257" t="str">
        <f ca="1">Berechnung3!P9</f>
        <v/>
      </c>
    </row>
    <row r="9" spans="1:4" ht="27.75" customHeight="1">
      <c r="A9" s="258" t="str">
        <f ca="1">Berechnung3!L10</f>
        <v/>
      </c>
      <c r="B9" s="258" t="str">
        <f ca="1">Berechnung3!N10</f>
        <v/>
      </c>
      <c r="C9" s="257" t="str">
        <f ca="1">Berechnung3!O10</f>
        <v/>
      </c>
      <c r="D9" s="257" t="str">
        <f ca="1">Berechnung3!P10</f>
        <v/>
      </c>
    </row>
    <row r="10" spans="1:4" ht="27.75" customHeight="1">
      <c r="A10" s="258" t="str">
        <f ca="1">Berechnung3!L11</f>
        <v/>
      </c>
      <c r="B10" s="258" t="str">
        <f ca="1">Berechnung3!N11</f>
        <v/>
      </c>
      <c r="C10" s="257" t="str">
        <f ca="1">Berechnung3!O11</f>
        <v/>
      </c>
      <c r="D10" s="257" t="str">
        <f ca="1">Berechnung3!P11</f>
        <v/>
      </c>
    </row>
    <row r="11" spans="1:4" ht="27.75" customHeight="1">
      <c r="A11" s="258" t="str">
        <f ca="1">Berechnung3!L12</f>
        <v/>
      </c>
      <c r="B11" s="258" t="str">
        <f ca="1">Berechnung3!N12</f>
        <v/>
      </c>
      <c r="C11" s="257" t="str">
        <f ca="1">Berechnung3!O12</f>
        <v/>
      </c>
      <c r="D11" s="257" t="str">
        <f ca="1">Berechnung3!P12</f>
        <v/>
      </c>
    </row>
    <row r="12" spans="1:4" ht="27.75" customHeight="1">
      <c r="A12" s="258" t="str">
        <f ca="1">Berechnung3!L13</f>
        <v/>
      </c>
      <c r="B12" s="258" t="str">
        <f ca="1">Berechnung3!N13</f>
        <v/>
      </c>
      <c r="C12" s="257" t="str">
        <f ca="1">Berechnung3!O13</f>
        <v/>
      </c>
      <c r="D12" s="257" t="str">
        <f ca="1">Berechnung3!P13</f>
        <v/>
      </c>
    </row>
    <row r="13" spans="1:4" ht="27.75" customHeight="1">
      <c r="A13" s="258" t="str">
        <f ca="1">Berechnung3!L15</f>
        <v/>
      </c>
      <c r="B13" s="258" t="str">
        <f ca="1">Berechnung3!N15</f>
        <v/>
      </c>
      <c r="C13" s="257" t="str">
        <f ca="1">Berechnung3!O15</f>
        <v/>
      </c>
      <c r="D13" s="257" t="str">
        <f ca="1">Berechnung3!P15</f>
        <v/>
      </c>
    </row>
    <row r="14" spans="1:4" ht="27.75" customHeight="1">
      <c r="A14" s="258" t="str">
        <f ca="1">Berechnung3!L16</f>
        <v/>
      </c>
      <c r="B14" s="258" t="str">
        <f ca="1">Berechnung3!N16</f>
        <v/>
      </c>
      <c r="C14" s="257" t="str">
        <f ca="1">Berechnung3!O16</f>
        <v/>
      </c>
      <c r="D14" s="257" t="str">
        <f ca="1">Berechnung3!P16</f>
        <v/>
      </c>
    </row>
    <row r="15" spans="1:4" ht="27.75" customHeight="1">
      <c r="A15" s="258" t="str">
        <f ca="1">Berechnung3!L17</f>
        <v/>
      </c>
      <c r="B15" s="258" t="str">
        <f ca="1">Berechnung3!N17</f>
        <v/>
      </c>
      <c r="C15" s="257" t="str">
        <f ca="1">Berechnung3!O17</f>
        <v/>
      </c>
      <c r="D15" s="257" t="str">
        <f ca="1">Berechnung3!P17</f>
        <v/>
      </c>
    </row>
    <row r="16" spans="1:4" ht="27.75" customHeight="1">
      <c r="A16" s="258" t="str">
        <f ca="1">Berechnung3!L18</f>
        <v/>
      </c>
      <c r="B16" s="258" t="str">
        <f ca="1">Berechnung3!N18</f>
        <v/>
      </c>
      <c r="C16" s="257" t="str">
        <f ca="1">Berechnung3!O18</f>
        <v/>
      </c>
      <c r="D16" s="257" t="str">
        <f ca="1">Berechnung3!P18</f>
        <v/>
      </c>
    </row>
    <row r="17" spans="1:4" ht="27.75" customHeight="1">
      <c r="A17" s="258" t="str">
        <f ca="1">Berechnung3!L19</f>
        <v/>
      </c>
      <c r="B17" s="258" t="str">
        <f ca="1">Berechnung3!N19</f>
        <v/>
      </c>
      <c r="C17" s="257" t="str">
        <f ca="1">Berechnung3!O19</f>
        <v/>
      </c>
      <c r="D17" s="257" t="str">
        <f ca="1">Berechnung3!P19</f>
        <v/>
      </c>
    </row>
    <row r="18" spans="1:4" ht="27.75" customHeight="1">
      <c r="A18" s="258" t="str">
        <f ca="1">Berechnung3!L20</f>
        <v/>
      </c>
      <c r="B18" s="258" t="str">
        <f ca="1">Berechnung3!N20</f>
        <v/>
      </c>
      <c r="C18" s="257" t="str">
        <f ca="1">Berechnung3!O20</f>
        <v/>
      </c>
      <c r="D18" s="257" t="str">
        <f ca="1">Berechnung3!P20</f>
        <v/>
      </c>
    </row>
    <row r="19" spans="1:4" ht="27.75" customHeight="1">
      <c r="A19" s="258" t="str">
        <f ca="1">Berechnung3!L22</f>
        <v/>
      </c>
      <c r="B19" s="258" t="str">
        <f ca="1">Berechnung3!N22</f>
        <v/>
      </c>
      <c r="C19" s="257" t="str">
        <f ca="1">Berechnung3!O22</f>
        <v/>
      </c>
      <c r="D19" s="257" t="str">
        <f ca="1">Berechnung3!P22</f>
        <v/>
      </c>
    </row>
    <row r="20" spans="1:4" ht="27.75" customHeight="1">
      <c r="A20" s="258" t="str">
        <f ca="1">Berechnung3!L23</f>
        <v/>
      </c>
      <c r="B20" s="258" t="str">
        <f ca="1">Berechnung3!N23</f>
        <v/>
      </c>
      <c r="C20" s="257" t="str">
        <f ca="1">Berechnung3!O23</f>
        <v/>
      </c>
      <c r="D20" s="257" t="str">
        <f ca="1">Berechnung3!P23</f>
        <v/>
      </c>
    </row>
    <row r="21" spans="1:4" ht="27.75" customHeight="1">
      <c r="A21" s="258" t="str">
        <f ca="1">Berechnung3!L24</f>
        <v/>
      </c>
      <c r="B21" s="258" t="str">
        <f ca="1">Berechnung3!N24</f>
        <v/>
      </c>
      <c r="C21" s="257" t="str">
        <f ca="1">Berechnung3!O24</f>
        <v/>
      </c>
      <c r="D21" s="257" t="str">
        <f ca="1">Berechnung3!P24</f>
        <v/>
      </c>
    </row>
    <row r="22" spans="1:4" ht="27.75" customHeight="1">
      <c r="A22" s="258" t="str">
        <f ca="1">Berechnung3!L25</f>
        <v/>
      </c>
      <c r="B22" s="258" t="str">
        <f ca="1">Berechnung3!N25</f>
        <v/>
      </c>
      <c r="C22" s="257" t="str">
        <f ca="1">Berechnung3!O25</f>
        <v/>
      </c>
      <c r="D22" s="257" t="str">
        <f ca="1">Berechnung3!P25</f>
        <v/>
      </c>
    </row>
    <row r="23" spans="1:4" ht="27.75" customHeight="1">
      <c r="A23" s="258" t="str">
        <f ca="1">Berechnung3!L26</f>
        <v/>
      </c>
      <c r="B23" s="258" t="str">
        <f ca="1">Berechnung3!N26</f>
        <v/>
      </c>
      <c r="C23" s="257" t="str">
        <f ca="1">Berechnung3!O26</f>
        <v/>
      </c>
      <c r="D23" s="257" t="str">
        <f ca="1">Berechnung3!P26</f>
        <v/>
      </c>
    </row>
    <row r="24" spans="1:4" ht="27.75" customHeight="1">
      <c r="A24" s="258" t="str">
        <f ca="1">Berechnung3!L27</f>
        <v/>
      </c>
      <c r="B24" s="258" t="str">
        <f ca="1">Berechnung3!N27</f>
        <v/>
      </c>
      <c r="C24" s="257" t="str">
        <f ca="1">Berechnung3!O27</f>
        <v/>
      </c>
      <c r="D24" s="257" t="str">
        <f ca="1">Berechnung3!P27</f>
        <v/>
      </c>
    </row>
    <row r="25" spans="1:4" ht="27.75" customHeight="1">
      <c r="A25" s="258" t="str">
        <f ca="1">Berechnung3!L29</f>
        <v/>
      </c>
      <c r="B25" s="258" t="str">
        <f ca="1">Berechnung3!N29</f>
        <v/>
      </c>
      <c r="C25" s="257" t="str">
        <f ca="1">Berechnung3!O29</f>
        <v/>
      </c>
      <c r="D25" s="257" t="str">
        <f ca="1">Berechnung3!P29</f>
        <v/>
      </c>
    </row>
    <row r="26" spans="1:4" ht="27.75" customHeight="1">
      <c r="A26" s="258" t="str">
        <f ca="1">Berechnung3!L30</f>
        <v/>
      </c>
      <c r="B26" s="258" t="str">
        <f ca="1">Berechnung3!N30</f>
        <v/>
      </c>
      <c r="C26" s="257" t="str">
        <f ca="1">Berechnung3!O30</f>
        <v/>
      </c>
      <c r="D26" s="257" t="str">
        <f ca="1">Berechnung3!P30</f>
        <v/>
      </c>
    </row>
    <row r="27" spans="1:4" ht="27.75" customHeight="1">
      <c r="A27" s="258" t="str">
        <f ca="1">Berechnung3!L31</f>
        <v/>
      </c>
      <c r="B27" s="258" t="str">
        <f ca="1">Berechnung3!N31</f>
        <v/>
      </c>
      <c r="C27" s="257" t="str">
        <f ca="1">Berechnung3!O31</f>
        <v/>
      </c>
      <c r="D27" s="257" t="str">
        <f ca="1">Berechnung3!P31</f>
        <v/>
      </c>
    </row>
    <row r="28" spans="1:4" ht="27.75" customHeight="1">
      <c r="A28" s="258" t="str">
        <f ca="1">Berechnung3!L32</f>
        <v/>
      </c>
      <c r="B28" s="258" t="str">
        <f ca="1">Berechnung3!N32</f>
        <v/>
      </c>
      <c r="C28" s="257" t="str">
        <f ca="1">Berechnung3!O32</f>
        <v/>
      </c>
      <c r="D28" s="257" t="str">
        <f ca="1">Berechnung3!P32</f>
        <v/>
      </c>
    </row>
    <row r="29" spans="1:4" ht="27.75" customHeight="1">
      <c r="A29" s="258" t="str">
        <f ca="1">Berechnung3!L33</f>
        <v/>
      </c>
      <c r="B29" s="258" t="str">
        <f ca="1">Berechnung3!N33</f>
        <v/>
      </c>
      <c r="C29" s="257" t="str">
        <f ca="1">Berechnung3!O33</f>
        <v/>
      </c>
      <c r="D29" s="257" t="str">
        <f ca="1">Berechnung3!P33</f>
        <v/>
      </c>
    </row>
    <row r="30" spans="1:4" ht="27.75" customHeight="1">
      <c r="A30" s="258" t="str">
        <f ca="1">Berechnung3!L34</f>
        <v/>
      </c>
      <c r="B30" s="258" t="str">
        <f ca="1">Berechnung3!N34</f>
        <v/>
      </c>
      <c r="C30" s="257" t="str">
        <f ca="1">Berechnung3!O34</f>
        <v/>
      </c>
      <c r="D30" s="257" t="str">
        <f ca="1">Berechnung3!P34</f>
        <v/>
      </c>
    </row>
    <row r="31" spans="1:4" ht="27.75" customHeight="1">
      <c r="A31" s="258" t="str">
        <f ca="1">Berechnung3!L36</f>
        <v/>
      </c>
      <c r="B31" s="258" t="str">
        <f ca="1">Berechnung3!N36</f>
        <v/>
      </c>
      <c r="C31" s="257" t="str">
        <f ca="1">Berechnung3!O36</f>
        <v/>
      </c>
      <c r="D31" s="257" t="str">
        <f ca="1">Berechnung3!P36</f>
        <v/>
      </c>
    </row>
    <row r="32" spans="1:4" ht="27.75" customHeight="1">
      <c r="A32" s="258" t="str">
        <f ca="1">Berechnung3!L37</f>
        <v/>
      </c>
      <c r="B32" s="258" t="str">
        <f ca="1">Berechnung3!N37</f>
        <v/>
      </c>
      <c r="C32" s="257" t="str">
        <f ca="1">Berechnung3!O37</f>
        <v/>
      </c>
      <c r="D32" s="257" t="str">
        <f ca="1">Berechnung3!P37</f>
        <v/>
      </c>
    </row>
    <row r="33" spans="1:4" ht="27.75" customHeight="1">
      <c r="A33" s="258" t="str">
        <f ca="1">Berechnung3!L38</f>
        <v/>
      </c>
      <c r="B33" s="258" t="str">
        <f ca="1">Berechnung3!N38</f>
        <v/>
      </c>
      <c r="C33" s="257" t="str">
        <f ca="1">Berechnung3!O38</f>
        <v/>
      </c>
      <c r="D33" s="257" t="str">
        <f ca="1">Berechnung3!P38</f>
        <v/>
      </c>
    </row>
    <row r="34" spans="1:4" ht="27.75" customHeight="1">
      <c r="A34" s="258" t="str">
        <f ca="1">Berechnung3!L39</f>
        <v/>
      </c>
      <c r="B34" s="258" t="str">
        <f ca="1">Berechnung3!N39</f>
        <v/>
      </c>
      <c r="C34" s="257" t="str">
        <f ca="1">Berechnung3!O39</f>
        <v/>
      </c>
      <c r="D34" s="257" t="str">
        <f ca="1">Berechnung3!P39</f>
        <v/>
      </c>
    </row>
    <row r="35" spans="1:4" ht="27.75" customHeight="1">
      <c r="A35" s="258" t="str">
        <f ca="1">Berechnung3!L40</f>
        <v/>
      </c>
      <c r="B35" s="258" t="str">
        <f ca="1">Berechnung3!N40</f>
        <v/>
      </c>
      <c r="C35" s="257" t="str">
        <f ca="1">Berechnung3!O40</f>
        <v/>
      </c>
      <c r="D35" s="257" t="str">
        <f ca="1">Berechnung3!P40</f>
        <v/>
      </c>
    </row>
    <row r="36" spans="1:4" ht="27.75" customHeight="1">
      <c r="A36" s="258" t="str">
        <f ca="1">Berechnung3!L41</f>
        <v/>
      </c>
      <c r="B36" s="258" t="str">
        <f ca="1">Berechnung3!N41</f>
        <v/>
      </c>
      <c r="C36" s="257" t="str">
        <f ca="1">Berechnung3!O41</f>
        <v/>
      </c>
      <c r="D36" s="257" t="str">
        <f ca="1">Berechnung3!P41</f>
        <v/>
      </c>
    </row>
    <row r="37" spans="1:4" ht="27.75" customHeight="1">
      <c r="A37" s="258" t="str">
        <f ca="1">Berechnung3!L43</f>
        <v/>
      </c>
      <c r="B37" s="258" t="str">
        <f ca="1">Berechnung3!N43</f>
        <v/>
      </c>
      <c r="C37" s="257" t="str">
        <f ca="1">Berechnung3!O43</f>
        <v/>
      </c>
      <c r="D37" s="257" t="str">
        <f ca="1">Berechnung3!P43</f>
        <v/>
      </c>
    </row>
    <row r="38" spans="1:4" ht="27.75" customHeight="1">
      <c r="A38" s="258" t="str">
        <f ca="1">Berechnung3!L44</f>
        <v/>
      </c>
      <c r="B38" s="258" t="str">
        <f ca="1">Berechnung3!N44</f>
        <v/>
      </c>
      <c r="C38" s="257" t="str">
        <f ca="1">Berechnung3!O44</f>
        <v/>
      </c>
      <c r="D38" s="257" t="str">
        <f ca="1">Berechnung3!P44</f>
        <v/>
      </c>
    </row>
    <row r="39" spans="1:4" ht="27.75" customHeight="1">
      <c r="A39" s="258" t="str">
        <f ca="1">Berechnung3!L45</f>
        <v/>
      </c>
      <c r="B39" s="258" t="str">
        <f ca="1">Berechnung3!N45</f>
        <v/>
      </c>
      <c r="C39" s="257" t="str">
        <f ca="1">Berechnung3!O45</f>
        <v/>
      </c>
      <c r="D39" s="257" t="str">
        <f ca="1">Berechnung3!P45</f>
        <v/>
      </c>
    </row>
    <row r="40" spans="1:4" ht="27.75" customHeight="1">
      <c r="A40" s="258" t="str">
        <f ca="1">Berechnung3!L46</f>
        <v/>
      </c>
      <c r="B40" s="258" t="str">
        <f ca="1">Berechnung3!N46</f>
        <v/>
      </c>
      <c r="C40" s="257" t="str">
        <f ca="1">Berechnung3!O46</f>
        <v/>
      </c>
      <c r="D40" s="257" t="str">
        <f ca="1">Berechnung3!P46</f>
        <v/>
      </c>
    </row>
    <row r="41" spans="1:4" ht="27.75" customHeight="1">
      <c r="A41" s="258" t="str">
        <f ca="1">Berechnung3!L47</f>
        <v/>
      </c>
      <c r="B41" s="258" t="str">
        <f ca="1">Berechnung3!N47</f>
        <v/>
      </c>
      <c r="C41" s="257" t="str">
        <f ca="1">Berechnung3!O47</f>
        <v/>
      </c>
      <c r="D41" s="257" t="str">
        <f ca="1">Berechnung3!P47</f>
        <v/>
      </c>
    </row>
    <row r="42" spans="1:4" ht="27.75" customHeight="1">
      <c r="A42" s="258" t="str">
        <f ca="1">Berechnung3!L48</f>
        <v/>
      </c>
      <c r="B42" s="258" t="str">
        <f ca="1">Berechnung3!N48</f>
        <v/>
      </c>
      <c r="C42" s="257" t="str">
        <f ca="1">Berechnung3!O48</f>
        <v/>
      </c>
      <c r="D42" s="257" t="str">
        <f ca="1">Berechnung3!P48</f>
        <v/>
      </c>
    </row>
    <row r="43" spans="1:4" ht="27.75" customHeight="1">
      <c r="A43" s="258" t="str">
        <f ca="1">Berechnung3!L49</f>
        <v/>
      </c>
      <c r="B43" s="258" t="str">
        <f ca="1">Berechnung3!N49</f>
        <v/>
      </c>
      <c r="C43" s="257" t="str">
        <f ca="1">Berechnung3!O49</f>
        <v/>
      </c>
      <c r="D43" s="257" t="str">
        <f ca="1">Berechnung3!P49</f>
        <v/>
      </c>
    </row>
    <row r="44" spans="1:4" ht="27.75" customHeight="1">
      <c r="A44" s="258" t="str">
        <f ca="1">Berechnung3!L50</f>
        <v/>
      </c>
      <c r="B44" s="258" t="str">
        <f ca="1">Berechnung3!N50</f>
        <v/>
      </c>
      <c r="C44" s="257" t="str">
        <f ca="1">Berechnung3!O50</f>
        <v/>
      </c>
      <c r="D44" s="257" t="str">
        <f ca="1">Berechnung3!P50</f>
        <v/>
      </c>
    </row>
    <row r="45" spans="1:4" ht="27.75" customHeight="1">
      <c r="A45" s="258" t="str">
        <f ca="1">Berechnung3!L52</f>
        <v/>
      </c>
      <c r="B45" s="258" t="str">
        <f ca="1">Berechnung3!N52</f>
        <v/>
      </c>
      <c r="C45" s="257" t="str">
        <f ca="1">Berechnung3!O52</f>
        <v/>
      </c>
      <c r="D45" s="257" t="str">
        <f ca="1">Berechnung3!P52</f>
        <v/>
      </c>
    </row>
  </sheetData>
  <phoneticPr fontId="41" type="noConversion"/>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15"/>
  <dimension ref="A1:P14"/>
  <sheetViews>
    <sheetView workbookViewId="0">
      <selection activeCell="A17" sqref="A17"/>
    </sheetView>
  </sheetViews>
  <sheetFormatPr defaultColWidth="11.42578125" defaultRowHeight="15"/>
  <cols>
    <col min="1" max="1" width="40.5703125" customWidth="1"/>
    <col min="2" max="12" width="8.28515625" customWidth="1"/>
    <col min="13" max="13" width="11.42578125" customWidth="1"/>
    <col min="14" max="14" width="13.28515625" bestFit="1" customWidth="1"/>
    <col min="15" max="15" width="9.7109375" bestFit="1" customWidth="1"/>
    <col min="16" max="16" width="7.28515625" bestFit="1" customWidth="1"/>
    <col min="17" max="26" width="11.42578125" customWidth="1"/>
    <col min="27" max="27" width="1.7109375" customWidth="1"/>
    <col min="28" max="30" width="8.7109375" customWidth="1"/>
    <col min="31" max="31" width="16.28515625" customWidth="1"/>
  </cols>
  <sheetData>
    <row r="1" spans="1:16" ht="48">
      <c r="A1" s="452" t="s">
        <v>364</v>
      </c>
      <c r="B1" s="438" t="s">
        <v>423</v>
      </c>
      <c r="C1" s="438" t="s">
        <v>424</v>
      </c>
      <c r="D1" s="438" t="s">
        <v>425</v>
      </c>
      <c r="E1" s="438" t="s">
        <v>426</v>
      </c>
      <c r="F1" s="438" t="s">
        <v>427</v>
      </c>
      <c r="G1" s="438" t="s">
        <v>428</v>
      </c>
      <c r="H1" s="438" t="s">
        <v>429</v>
      </c>
      <c r="I1" s="438" t="s">
        <v>430</v>
      </c>
      <c r="J1" s="438" t="s">
        <v>431</v>
      </c>
      <c r="K1" s="438" t="s">
        <v>432</v>
      </c>
      <c r="L1" s="438" t="s">
        <v>390</v>
      </c>
      <c r="M1" s="438" t="s">
        <v>389</v>
      </c>
      <c r="N1" s="452" t="s">
        <v>403</v>
      </c>
      <c r="O1" s="452" t="s">
        <v>388</v>
      </c>
      <c r="P1" s="452" t="s">
        <v>16</v>
      </c>
    </row>
    <row r="2" spans="1:16">
      <c r="A2" s="437" t="s">
        <v>367</v>
      </c>
      <c r="B2" s="436" t="str">
        <f>IF('Basic Data'!D30="","",'Basic Data'!D30)</f>
        <v/>
      </c>
      <c r="C2" s="436" t="str">
        <f>IF('Basic Data'!E30="","",'Basic Data'!E30)</f>
        <v/>
      </c>
      <c r="D2" s="436" t="str">
        <f>IF('Basic Data'!F30="","",'Basic Data'!F30)</f>
        <v/>
      </c>
      <c r="E2" s="436" t="str">
        <f>IF('Basic Data'!G30="","",'Basic Data'!G30)</f>
        <v/>
      </c>
      <c r="F2" s="436" t="str">
        <f>IF('Basic Data'!H30="","",'Basic Data'!H30)</f>
        <v/>
      </c>
      <c r="G2" s="436" t="str">
        <f>IF('Basic Data'!I30="","",'Basic Data'!I30)</f>
        <v/>
      </c>
      <c r="H2" s="436" t="str">
        <f>IF('Basic Data'!J30="","",'Basic Data'!J30)</f>
        <v/>
      </c>
      <c r="I2" s="436" t="str">
        <f>IF('Basic Data'!K30="","",'Basic Data'!K30)</f>
        <v/>
      </c>
      <c r="J2" s="436" t="str">
        <f>IF('Basic Data'!L30="","",'Basic Data'!L30)</f>
        <v/>
      </c>
      <c r="K2" s="436" t="str">
        <f>IF('Basic Data'!M30="","",'Basic Data'!M30)</f>
        <v/>
      </c>
      <c r="L2" s="436" t="str">
        <f>IF('Basic Data'!N30="","",'Basic Data'!N30)</f>
        <v/>
      </c>
      <c r="M2" s="436" t="str">
        <f>IF('Basic Data'!O30="","",'Basic Data'!O30)</f>
        <v/>
      </c>
      <c r="N2" s="436" t="str">
        <f>IF('Basic Data'!P30="","",'Basic Data'!P30)</f>
        <v/>
      </c>
      <c r="O2" s="436" t="str">
        <f>IF('Basic Data'!Q30="","",'Basic Data'!Q30)</f>
        <v/>
      </c>
      <c r="P2" s="436">
        <f>IF('Basic Data'!R30="","",'Basic Data'!R30)</f>
        <v>0</v>
      </c>
    </row>
    <row r="3" spans="1:16">
      <c r="A3" s="437" t="s">
        <v>368</v>
      </c>
      <c r="B3" s="436" t="str">
        <f>IF('Basic Data'!D31="","",'Basic Data'!D31)</f>
        <v/>
      </c>
      <c r="C3" s="436" t="str">
        <f>IF('Basic Data'!E31="","",'Basic Data'!E31)</f>
        <v/>
      </c>
      <c r="D3" s="436" t="str">
        <f>IF('Basic Data'!F31="","",'Basic Data'!F31)</f>
        <v/>
      </c>
      <c r="E3" s="436" t="str">
        <f>IF('Basic Data'!G31="","",'Basic Data'!G31)</f>
        <v/>
      </c>
      <c r="F3" s="436" t="str">
        <f>IF('Basic Data'!H31="","",'Basic Data'!H31)</f>
        <v/>
      </c>
      <c r="G3" s="436" t="str">
        <f>IF('Basic Data'!I31="","",'Basic Data'!I31)</f>
        <v/>
      </c>
      <c r="H3" s="436" t="str">
        <f>IF('Basic Data'!J31="","",'Basic Data'!J31)</f>
        <v/>
      </c>
      <c r="I3" s="436" t="str">
        <f>IF('Basic Data'!K31="","",'Basic Data'!K31)</f>
        <v/>
      </c>
      <c r="J3" s="436" t="str">
        <f>IF('Basic Data'!L31="","",'Basic Data'!L31)</f>
        <v/>
      </c>
      <c r="K3" s="436" t="str">
        <f>IF('Basic Data'!M31="","",'Basic Data'!M31)</f>
        <v/>
      </c>
      <c r="L3" s="436" t="str">
        <f>IF('Basic Data'!N31="","",'Basic Data'!N31)</f>
        <v/>
      </c>
      <c r="M3" s="436" t="str">
        <f>IF('Basic Data'!O31="","",'Basic Data'!O31)</f>
        <v/>
      </c>
      <c r="N3" s="436" t="str">
        <f>IF('Basic Data'!P31="","",'Basic Data'!P31)</f>
        <v/>
      </c>
      <c r="O3" s="436" t="str">
        <f>IF('Basic Data'!Q31="","",'Basic Data'!Q31)</f>
        <v/>
      </c>
      <c r="P3" s="436">
        <f>IF('Basic Data'!R31="","",'Basic Data'!R31)</f>
        <v>0</v>
      </c>
    </row>
    <row r="4" spans="1:16" ht="24">
      <c r="A4" s="437" t="s">
        <v>369</v>
      </c>
      <c r="B4" s="436" t="str">
        <f>IF('Basic Data'!D32="","",'Basic Data'!D32)</f>
        <v/>
      </c>
      <c r="C4" s="436" t="str">
        <f>IF('Basic Data'!E32="","",'Basic Data'!E32)</f>
        <v/>
      </c>
      <c r="D4" s="436" t="str">
        <f>IF('Basic Data'!F32="","",'Basic Data'!F32)</f>
        <v/>
      </c>
      <c r="E4" s="436" t="str">
        <f>IF('Basic Data'!G32="","",'Basic Data'!G32)</f>
        <v/>
      </c>
      <c r="F4" s="436" t="str">
        <f>IF('Basic Data'!H32="","",'Basic Data'!H32)</f>
        <v/>
      </c>
      <c r="G4" s="436" t="str">
        <f>IF('Basic Data'!I32="","",'Basic Data'!I32)</f>
        <v/>
      </c>
      <c r="H4" s="436" t="str">
        <f>IF('Basic Data'!J32="","",'Basic Data'!J32)</f>
        <v/>
      </c>
      <c r="I4" s="436" t="str">
        <f>IF('Basic Data'!K32="","",'Basic Data'!K32)</f>
        <v/>
      </c>
      <c r="J4" s="436" t="str">
        <f>IF('Basic Data'!L32="","",'Basic Data'!L32)</f>
        <v/>
      </c>
      <c r="K4" s="436" t="str">
        <f>IF('Basic Data'!M32="","",'Basic Data'!M32)</f>
        <v/>
      </c>
      <c r="L4" s="436" t="str">
        <f>IF('Basic Data'!N32="","",'Basic Data'!N32)</f>
        <v/>
      </c>
      <c r="M4" s="436" t="str">
        <f>IF('Basic Data'!O32="","",'Basic Data'!O32)</f>
        <v/>
      </c>
      <c r="N4" s="436" t="str">
        <f>IF('Basic Data'!P32="","",'Basic Data'!P32)</f>
        <v/>
      </c>
      <c r="O4" s="436" t="str">
        <f>IF('Basic Data'!Q32="","",'Basic Data'!Q32)</f>
        <v/>
      </c>
      <c r="P4" s="436">
        <f>IF('Basic Data'!R32="","",'Basic Data'!R32)</f>
        <v>0</v>
      </c>
    </row>
    <row r="5" spans="1:16">
      <c r="A5" s="437" t="s">
        <v>370</v>
      </c>
      <c r="B5" s="436" t="str">
        <f>IF('Basic Data'!D33="","",'Basic Data'!D33)</f>
        <v/>
      </c>
      <c r="C5" s="436" t="str">
        <f>IF('Basic Data'!E33="","",'Basic Data'!E33)</f>
        <v/>
      </c>
      <c r="D5" s="436" t="str">
        <f>IF('Basic Data'!F33="","",'Basic Data'!F33)</f>
        <v/>
      </c>
      <c r="E5" s="436" t="str">
        <f>IF('Basic Data'!G33="","",'Basic Data'!G33)</f>
        <v/>
      </c>
      <c r="F5" s="436" t="str">
        <f>IF('Basic Data'!H33="","",'Basic Data'!H33)</f>
        <v/>
      </c>
      <c r="G5" s="436" t="str">
        <f>IF('Basic Data'!I33="","",'Basic Data'!I33)</f>
        <v/>
      </c>
      <c r="H5" s="436" t="str">
        <f>IF('Basic Data'!J33="","",'Basic Data'!J33)</f>
        <v/>
      </c>
      <c r="I5" s="436" t="str">
        <f>IF('Basic Data'!K33="","",'Basic Data'!K33)</f>
        <v/>
      </c>
      <c r="J5" s="436" t="str">
        <f>IF('Basic Data'!L33="","",'Basic Data'!L33)</f>
        <v/>
      </c>
      <c r="K5" s="436" t="str">
        <f>IF('Basic Data'!M33="","",'Basic Data'!M33)</f>
        <v/>
      </c>
      <c r="L5" s="436" t="str">
        <f>IF('Basic Data'!N33="","",'Basic Data'!N33)</f>
        <v/>
      </c>
      <c r="M5" s="436" t="str">
        <f>IF('Basic Data'!O33="","",'Basic Data'!O33)</f>
        <v/>
      </c>
      <c r="N5" s="436" t="str">
        <f>IF('Basic Data'!P33="","",'Basic Data'!P33)</f>
        <v/>
      </c>
      <c r="O5" s="436" t="str">
        <f>IF('Basic Data'!Q33="","",'Basic Data'!Q33)</f>
        <v/>
      </c>
      <c r="P5" s="436">
        <f>IF('Basic Data'!R33="","",'Basic Data'!R33)</f>
        <v>0</v>
      </c>
    </row>
    <row r="6" spans="1:16">
      <c r="A6" s="437" t="s">
        <v>371</v>
      </c>
      <c r="B6" s="436" t="str">
        <f>IF('Basic Data'!D34="","",'Basic Data'!D34)</f>
        <v/>
      </c>
      <c r="C6" s="436" t="str">
        <f>IF('Basic Data'!E34="","",'Basic Data'!E34)</f>
        <v/>
      </c>
      <c r="D6" s="436" t="str">
        <f>IF('Basic Data'!F34="","",'Basic Data'!F34)</f>
        <v/>
      </c>
      <c r="E6" s="436" t="str">
        <f>IF('Basic Data'!G34="","",'Basic Data'!G34)</f>
        <v/>
      </c>
      <c r="F6" s="436" t="str">
        <f>IF('Basic Data'!H34="","",'Basic Data'!H34)</f>
        <v/>
      </c>
      <c r="G6" s="436" t="str">
        <f>IF('Basic Data'!I34="","",'Basic Data'!I34)</f>
        <v/>
      </c>
      <c r="H6" s="436" t="str">
        <f>IF('Basic Data'!J34="","",'Basic Data'!J34)</f>
        <v/>
      </c>
      <c r="I6" s="436" t="str">
        <f>IF('Basic Data'!K34="","",'Basic Data'!K34)</f>
        <v/>
      </c>
      <c r="J6" s="436" t="str">
        <f>IF('Basic Data'!L34="","",'Basic Data'!L34)</f>
        <v/>
      </c>
      <c r="K6" s="436" t="str">
        <f>IF('Basic Data'!M34="","",'Basic Data'!M34)</f>
        <v/>
      </c>
      <c r="L6" s="436" t="str">
        <f>IF('Basic Data'!N34="","",'Basic Data'!N34)</f>
        <v/>
      </c>
      <c r="M6" s="436" t="str">
        <f>IF('Basic Data'!O34="","",'Basic Data'!O34)</f>
        <v/>
      </c>
      <c r="N6" s="436" t="str">
        <f>IF('Basic Data'!P34="","",'Basic Data'!P34)</f>
        <v/>
      </c>
      <c r="O6" s="436" t="str">
        <f>IF('Basic Data'!Q34="","",'Basic Data'!Q34)</f>
        <v/>
      </c>
      <c r="P6" s="436">
        <f>IF('Basic Data'!R34="","",'Basic Data'!R34)</f>
        <v>0</v>
      </c>
    </row>
    <row r="7" spans="1:16">
      <c r="A7" s="437" t="s">
        <v>372</v>
      </c>
      <c r="B7" s="436" t="str">
        <f>IF('Basic Data'!D35="","",'Basic Data'!D35)</f>
        <v/>
      </c>
      <c r="C7" s="436" t="str">
        <f>IF('Basic Data'!E35="","",'Basic Data'!E35)</f>
        <v/>
      </c>
      <c r="D7" s="436" t="str">
        <f>IF('Basic Data'!F35="","",'Basic Data'!F35)</f>
        <v/>
      </c>
      <c r="E7" s="436" t="str">
        <f>IF('Basic Data'!G35="","",'Basic Data'!G35)</f>
        <v/>
      </c>
      <c r="F7" s="436" t="str">
        <f>IF('Basic Data'!H35="","",'Basic Data'!H35)</f>
        <v/>
      </c>
      <c r="G7" s="436" t="str">
        <f>IF('Basic Data'!I35="","",'Basic Data'!I35)</f>
        <v/>
      </c>
      <c r="H7" s="436" t="str">
        <f>IF('Basic Data'!J35="","",'Basic Data'!J35)</f>
        <v/>
      </c>
      <c r="I7" s="436" t="str">
        <f>IF('Basic Data'!K35="","",'Basic Data'!K35)</f>
        <v/>
      </c>
      <c r="J7" s="436" t="str">
        <f>IF('Basic Data'!L35="","",'Basic Data'!L35)</f>
        <v/>
      </c>
      <c r="K7" s="436" t="str">
        <f>IF('Basic Data'!M35="","",'Basic Data'!M35)</f>
        <v/>
      </c>
      <c r="L7" s="436" t="str">
        <f>IF('Basic Data'!N35="","",'Basic Data'!N35)</f>
        <v/>
      </c>
      <c r="M7" s="436" t="str">
        <f>IF('Basic Data'!O35="","",'Basic Data'!O35)</f>
        <v/>
      </c>
      <c r="N7" s="436" t="str">
        <f>IF('Basic Data'!P35="","",'Basic Data'!P35)</f>
        <v/>
      </c>
      <c r="O7" s="436" t="str">
        <f>IF('Basic Data'!Q35="","",'Basic Data'!Q35)</f>
        <v/>
      </c>
      <c r="P7" s="436">
        <f>IF('Basic Data'!R35="","",'Basic Data'!R35)</f>
        <v>0</v>
      </c>
    </row>
    <row r="8" spans="1:16">
      <c r="A8" s="437" t="s">
        <v>373</v>
      </c>
      <c r="B8" s="436" t="str">
        <f>IF('Basic Data'!D36="","",'Basic Data'!D36)</f>
        <v/>
      </c>
      <c r="C8" s="436" t="str">
        <f>IF('Basic Data'!E36="","",'Basic Data'!E36)</f>
        <v/>
      </c>
      <c r="D8" s="436" t="str">
        <f>IF('Basic Data'!F36="","",'Basic Data'!F36)</f>
        <v/>
      </c>
      <c r="E8" s="436" t="str">
        <f>IF('Basic Data'!G36="","",'Basic Data'!G36)</f>
        <v/>
      </c>
      <c r="F8" s="436" t="str">
        <f>IF('Basic Data'!H36="","",'Basic Data'!H36)</f>
        <v/>
      </c>
      <c r="G8" s="436" t="str">
        <f>IF('Basic Data'!I36="","",'Basic Data'!I36)</f>
        <v/>
      </c>
      <c r="H8" s="436" t="str">
        <f>IF('Basic Data'!J36="","",'Basic Data'!J36)</f>
        <v/>
      </c>
      <c r="I8" s="436" t="str">
        <f>IF('Basic Data'!K36="","",'Basic Data'!K36)</f>
        <v/>
      </c>
      <c r="J8" s="436" t="str">
        <f>IF('Basic Data'!L36="","",'Basic Data'!L36)</f>
        <v/>
      </c>
      <c r="K8" s="436" t="str">
        <f>IF('Basic Data'!M36="","",'Basic Data'!M36)</f>
        <v/>
      </c>
      <c r="L8" s="436" t="str">
        <f>IF('Basic Data'!N36="","",'Basic Data'!N36)</f>
        <v/>
      </c>
      <c r="M8" s="436" t="str">
        <f>IF('Basic Data'!O36="","",'Basic Data'!O36)</f>
        <v/>
      </c>
      <c r="N8" s="436" t="str">
        <f>IF('Basic Data'!P36="","",'Basic Data'!P36)</f>
        <v/>
      </c>
      <c r="O8" s="436" t="str">
        <f>IF('Basic Data'!Q36="","",'Basic Data'!Q36)</f>
        <v/>
      </c>
      <c r="P8" s="436">
        <f>IF('Basic Data'!R36="","",'Basic Data'!R36)</f>
        <v>0</v>
      </c>
    </row>
    <row r="9" spans="1:16">
      <c r="A9" s="439" t="s">
        <v>381</v>
      </c>
      <c r="B9" s="436">
        <f>IF('Basic Data'!D37="","",'Basic Data'!D37)</f>
        <v>0</v>
      </c>
      <c r="C9" s="436">
        <f>IF('Basic Data'!E37="","",'Basic Data'!E37)</f>
        <v>0</v>
      </c>
      <c r="D9" s="436">
        <f>IF('Basic Data'!F37="","",'Basic Data'!F37)</f>
        <v>0</v>
      </c>
      <c r="E9" s="436">
        <f>IF('Basic Data'!G37="","",'Basic Data'!G37)</f>
        <v>0</v>
      </c>
      <c r="F9" s="436">
        <f>IF('Basic Data'!H37="","",'Basic Data'!H37)</f>
        <v>0</v>
      </c>
      <c r="G9" s="436">
        <f>IF('Basic Data'!I37="","",'Basic Data'!I37)</f>
        <v>0</v>
      </c>
      <c r="H9" s="436">
        <f>IF('Basic Data'!J37="","",'Basic Data'!J37)</f>
        <v>0</v>
      </c>
      <c r="I9" s="436">
        <f>IF('Basic Data'!K37="","",'Basic Data'!K37)</f>
        <v>0</v>
      </c>
      <c r="J9" s="436">
        <f>IF('Basic Data'!L37="","",'Basic Data'!L37)</f>
        <v>0</v>
      </c>
      <c r="K9" s="436">
        <f>IF('Basic Data'!M37="","",'Basic Data'!M37)</f>
        <v>0</v>
      </c>
      <c r="L9" s="436">
        <f>IF('Basic Data'!N37="","",'Basic Data'!N37)</f>
        <v>0</v>
      </c>
      <c r="M9" s="436">
        <f>IF('Basic Data'!O37="","",'Basic Data'!O37)</f>
        <v>0</v>
      </c>
      <c r="N9" s="436">
        <f>IF('Basic Data'!P37="","",'Basic Data'!P37)</f>
        <v>0</v>
      </c>
      <c r="O9" s="436">
        <f>IF('Basic Data'!Q37="","",'Basic Data'!Q37)</f>
        <v>0</v>
      </c>
      <c r="P9" s="436">
        <f>IF('Basic Data'!R37="","",'Basic Data'!R37)</f>
        <v>0</v>
      </c>
    </row>
    <row r="10" spans="1:16">
      <c r="A10" s="439" t="s">
        <v>365</v>
      </c>
      <c r="B10" s="436">
        <f>IF('Basic Data'!D38="","",'Basic Data'!D38)</f>
        <v>0</v>
      </c>
      <c r="C10" s="436">
        <f>IF('Basic Data'!E38="","",'Basic Data'!E38)</f>
        <v>0</v>
      </c>
      <c r="D10" s="436">
        <f>IF('Basic Data'!F38="","",'Basic Data'!F38)</f>
        <v>0</v>
      </c>
      <c r="E10" s="436">
        <f>IF('Basic Data'!G38="","",'Basic Data'!G38)</f>
        <v>0</v>
      </c>
      <c r="F10" s="436">
        <f>IF('Basic Data'!H38="","",'Basic Data'!H38)</f>
        <v>0</v>
      </c>
      <c r="G10" s="436">
        <f>IF('Basic Data'!I38="","",'Basic Data'!I38)</f>
        <v>0</v>
      </c>
      <c r="H10" s="436">
        <f>IF('Basic Data'!J38="","",'Basic Data'!J38)</f>
        <v>0</v>
      </c>
      <c r="I10" s="436">
        <f>IF('Basic Data'!K38="","",'Basic Data'!K38)</f>
        <v>0</v>
      </c>
      <c r="J10" s="436">
        <f>IF('Basic Data'!L38="","",'Basic Data'!L38)</f>
        <v>0</v>
      </c>
      <c r="K10" s="436">
        <f>IF('Basic Data'!M38="","",'Basic Data'!M38)</f>
        <v>0</v>
      </c>
      <c r="L10" s="436">
        <f>IF('Basic Data'!N38="","",'Basic Data'!N38)</f>
        <v>0</v>
      </c>
      <c r="M10" s="436">
        <f>IF('Basic Data'!O38="","",'Basic Data'!O38)</f>
        <v>0</v>
      </c>
      <c r="N10" s="436">
        <f>IF('Basic Data'!P38="","",'Basic Data'!P38)</f>
        <v>0</v>
      </c>
      <c r="O10" s="436">
        <f>IF('Basic Data'!Q38="","",'Basic Data'!Q38)</f>
        <v>0</v>
      </c>
      <c r="P10" s="436">
        <f>IF('Basic Data'!R38="","",'Basic Data'!R38)</f>
        <v>0</v>
      </c>
    </row>
    <row r="11" spans="1:16" ht="24">
      <c r="A11" s="439" t="s">
        <v>382</v>
      </c>
      <c r="B11" s="436">
        <f>IF('Basic Data'!D39="","",'Basic Data'!D39)</f>
        <v>0</v>
      </c>
      <c r="C11" s="436">
        <f>IF('Basic Data'!E39="","",'Basic Data'!E39)</f>
        <v>0</v>
      </c>
      <c r="D11" s="436">
        <f>IF('Basic Data'!F39="","",'Basic Data'!F39)</f>
        <v>0</v>
      </c>
      <c r="E11" s="436">
        <f>IF('Basic Data'!G39="","",'Basic Data'!G39)</f>
        <v>0</v>
      </c>
      <c r="F11" s="436">
        <f>IF('Basic Data'!H39="","",'Basic Data'!H39)</f>
        <v>0</v>
      </c>
      <c r="G11" s="436">
        <f>IF('Basic Data'!I39="","",'Basic Data'!I39)</f>
        <v>0</v>
      </c>
      <c r="H11" s="436">
        <f>IF('Basic Data'!J39="","",'Basic Data'!J39)</f>
        <v>0</v>
      </c>
      <c r="I11" s="436">
        <f>IF('Basic Data'!K39="","",'Basic Data'!K39)</f>
        <v>0</v>
      </c>
      <c r="J11" s="436">
        <f>IF('Basic Data'!L39="","",'Basic Data'!L39)</f>
        <v>0</v>
      </c>
      <c r="K11" s="436">
        <f>IF('Basic Data'!M39="","",'Basic Data'!M39)</f>
        <v>0</v>
      </c>
      <c r="L11" s="436">
        <f>IF('Basic Data'!N39="","",'Basic Data'!N39)</f>
        <v>0</v>
      </c>
      <c r="M11" s="436">
        <f>IF('Basic Data'!O39="","",'Basic Data'!O39)</f>
        <v>0</v>
      </c>
      <c r="N11" s="436">
        <f>IF('Basic Data'!P39="","",'Basic Data'!P39)</f>
        <v>0</v>
      </c>
      <c r="O11" s="436">
        <f>IF('Basic Data'!Q39="","",'Basic Data'!Q39)</f>
        <v>0</v>
      </c>
      <c r="P11" s="436">
        <f>IF('Basic Data'!R39="","",'Basic Data'!R39)</f>
        <v>0</v>
      </c>
    </row>
    <row r="12" spans="1:16">
      <c r="A12" s="612" t="s">
        <v>154</v>
      </c>
      <c r="B12" s="668"/>
      <c r="C12" s="668"/>
      <c r="D12" s="668"/>
      <c r="E12" s="668"/>
      <c r="F12" s="668"/>
      <c r="G12" s="668"/>
      <c r="H12" s="668"/>
      <c r="I12" s="668"/>
      <c r="J12" s="668"/>
      <c r="K12" s="668"/>
      <c r="L12" s="668"/>
      <c r="M12" s="668"/>
      <c r="N12" s="668"/>
      <c r="O12" s="669"/>
      <c r="P12" s="436" t="str">
        <f>IF('Basic Data'!D42="","",'Basic Data'!D42)</f>
        <v/>
      </c>
    </row>
    <row r="13" spans="1:16">
      <c r="A13" s="612" t="s">
        <v>361</v>
      </c>
      <c r="B13" s="668"/>
      <c r="C13" s="668"/>
      <c r="D13" s="668"/>
      <c r="E13" s="668"/>
      <c r="F13" s="668"/>
      <c r="G13" s="668"/>
      <c r="H13" s="668"/>
      <c r="I13" s="668"/>
      <c r="J13" s="668"/>
      <c r="K13" s="668"/>
      <c r="L13" s="668"/>
      <c r="M13" s="668"/>
      <c r="N13" s="668"/>
      <c r="O13" s="669"/>
      <c r="P13" s="436" t="str">
        <f>IF('Basic Data'!D43="","",'Basic Data'!D43)</f>
        <v/>
      </c>
    </row>
    <row r="14" spans="1:16">
      <c r="A14" s="612" t="s">
        <v>132</v>
      </c>
      <c r="B14" s="668"/>
      <c r="C14" s="668"/>
      <c r="D14" s="668"/>
      <c r="E14" s="668"/>
      <c r="F14" s="668"/>
      <c r="G14" s="668"/>
      <c r="H14" s="668"/>
      <c r="I14" s="668"/>
      <c r="J14" s="668"/>
      <c r="K14" s="668"/>
      <c r="L14" s="668"/>
      <c r="M14" s="668"/>
      <c r="N14" s="668"/>
      <c r="O14" s="669"/>
      <c r="P14" s="436">
        <f>IF('Basic Data'!D45="","",'Basic Data'!D45)</f>
        <v>0</v>
      </c>
    </row>
  </sheetData>
  <mergeCells count="3">
    <mergeCell ref="A12:O12"/>
    <mergeCell ref="A13:O13"/>
    <mergeCell ref="A14:O14"/>
  </mergeCells>
  <phoneticPr fontId="41" type="noConversion"/>
  <dataValidations count="4">
    <dataValidation operator="greaterThan" allowBlank="1" showInputMessage="1" showErrorMessage="1" sqref="G65531" xr:uid="{00000000-0002-0000-0200-000000000000}"/>
    <dataValidation type="whole" allowBlank="1" showInputMessage="1" showErrorMessage="1" sqref="B65539:F65539" xr:uid="{00000000-0002-0000-0200-000001000000}">
      <formula1>0</formula1>
      <formula2>5000</formula2>
    </dataValidation>
    <dataValidation type="whole" allowBlank="1" showInputMessage="1" showErrorMessage="1" errorTitle="Eingabefehler" error="Nur positive ganze Zahlen eingeben." sqref="B65533:G65538" xr:uid="{00000000-0002-0000-0200-000002000000}">
      <formula1>0</formula1>
      <formula2>2500</formula2>
    </dataValidation>
    <dataValidation allowBlank="1" showInputMessage="1" showErrorMessage="1" errorTitle="Eingabefehler" error="Ganze Zahl zwischen 0 und 5000 eingeben." sqref="A10:A12 O2:O12 N2:N11 P2:P11 B1:M11 N1:P1" xr:uid="{00000000-0002-0000-0200-000003000000}"/>
  </dataValidations>
  <pageMargins left="0.7" right="0.7" top="0.78740157499999996" bottom="0.78740157499999996"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8"/>
  <dimension ref="A1:W338"/>
  <sheetViews>
    <sheetView zoomScaleNormal="100" workbookViewId="0">
      <selection activeCell="A2" sqref="A2"/>
    </sheetView>
  </sheetViews>
  <sheetFormatPr defaultColWidth="11.42578125" defaultRowHeight="14.25"/>
  <cols>
    <col min="1" max="1" width="38.42578125" style="322" customWidth="1"/>
    <col min="2" max="2" width="42.85546875" style="322" customWidth="1"/>
    <col min="3" max="3" width="33.85546875" style="322" customWidth="1"/>
    <col min="4" max="4" width="2.28515625" style="320" customWidth="1"/>
    <col min="5" max="5" width="2.42578125" style="320" customWidth="1"/>
    <col min="6" max="6" width="18" style="322" customWidth="1"/>
    <col min="7" max="7" width="9.140625" style="322" customWidth="1"/>
    <col min="8" max="8" width="33.85546875" style="322" customWidth="1"/>
    <col min="9" max="9" width="34.85546875" style="322" customWidth="1"/>
    <col min="10" max="12" width="32.7109375" style="322" customWidth="1"/>
    <col min="13" max="14" width="33.85546875" style="322" customWidth="1"/>
    <col min="15" max="15" width="37.28515625" style="322" customWidth="1"/>
    <col min="16" max="16" width="33.85546875" style="322" bestFit="1" customWidth="1"/>
    <col min="17" max="17" width="9.7109375" style="322" customWidth="1"/>
    <col min="18" max="18" width="23" style="322" customWidth="1"/>
    <col min="19" max="19" width="16.85546875" style="322" customWidth="1"/>
    <col min="20" max="20" width="18.5703125" style="322" customWidth="1"/>
    <col min="21" max="21" width="36" style="322" customWidth="1"/>
    <col min="22" max="22" width="16" style="322" customWidth="1"/>
    <col min="23" max="23" width="14.5703125" style="322" customWidth="1"/>
    <col min="24" max="24" width="17.28515625" style="322" customWidth="1"/>
    <col min="25" max="31" width="9.140625" style="322" customWidth="1"/>
    <col min="32" max="32" width="13.5703125" style="322" customWidth="1"/>
    <col min="33" max="44" width="9.140625" style="322" customWidth="1"/>
    <col min="45" max="45" width="16.140625" style="322" customWidth="1"/>
    <col min="46" max="46" width="13.85546875" style="322" customWidth="1"/>
    <col min="47" max="47" width="9.140625" style="322" customWidth="1"/>
    <col min="48" max="48" width="15" style="322" customWidth="1"/>
    <col min="49" max="49" width="19.7109375" style="322" customWidth="1"/>
    <col min="50" max="50" width="15.7109375" style="322" customWidth="1"/>
    <col min="51" max="104" width="9.140625" style="322" customWidth="1"/>
    <col min="105" max="106" width="16.5703125" style="322" customWidth="1"/>
    <col min="107" max="107" width="15.5703125" style="322" customWidth="1"/>
    <col min="108" max="108" width="19" style="322" customWidth="1"/>
    <col min="109" max="16384" width="11.42578125" style="322"/>
  </cols>
  <sheetData>
    <row r="1" spans="1:7" ht="15">
      <c r="A1" s="387" t="s">
        <v>22</v>
      </c>
      <c r="B1" s="389" t="s">
        <v>647</v>
      </c>
      <c r="C1"/>
      <c r="D1" s="470"/>
      <c r="E1"/>
      <c r="F1"/>
    </row>
    <row r="2" spans="1:7" ht="15">
      <c r="A2" s="557" t="s">
        <v>844</v>
      </c>
      <c r="B2" s="389" t="s">
        <v>269</v>
      </c>
      <c r="C2"/>
      <c r="D2" s="471"/>
      <c r="E2"/>
      <c r="F2"/>
    </row>
    <row r="3" spans="1:7" ht="15">
      <c r="A3" s="323"/>
      <c r="B3" s="389" t="s">
        <v>225</v>
      </c>
      <c r="C3"/>
      <c r="D3" s="471"/>
      <c r="E3"/>
      <c r="F3"/>
    </row>
    <row r="4" spans="1:7" ht="15">
      <c r="A4" s="323"/>
      <c r="B4" s="389" t="s">
        <v>393</v>
      </c>
      <c r="C4"/>
      <c r="D4" s="471"/>
      <c r="E4"/>
      <c r="F4"/>
    </row>
    <row r="5" spans="1:7" ht="15">
      <c r="A5" s="323"/>
      <c r="B5" s="389" t="s">
        <v>324</v>
      </c>
      <c r="C5"/>
      <c r="D5" s="471"/>
      <c r="E5"/>
      <c r="F5" s="521" t="s">
        <v>812</v>
      </c>
      <c r="G5" s="521"/>
    </row>
    <row r="6" spans="1:7" ht="15">
      <c r="A6" s="323"/>
      <c r="B6" s="389" t="s">
        <v>270</v>
      </c>
      <c r="C6"/>
      <c r="D6" s="471"/>
      <c r="E6"/>
      <c r="F6" s="521" t="s">
        <v>832</v>
      </c>
      <c r="G6" s="521" t="s">
        <v>345</v>
      </c>
    </row>
    <row r="7" spans="1:7" ht="15">
      <c r="A7" s="323"/>
      <c r="B7" s="389" t="s">
        <v>394</v>
      </c>
      <c r="C7"/>
      <c r="D7" s="471"/>
      <c r="E7"/>
      <c r="F7"/>
    </row>
    <row r="8" spans="1:7" ht="15">
      <c r="A8" s="323"/>
      <c r="B8" s="389" t="s">
        <v>226</v>
      </c>
      <c r="C8"/>
      <c r="D8" s="471"/>
      <c r="E8"/>
      <c r="F8"/>
    </row>
    <row r="9" spans="1:7" ht="15">
      <c r="A9" s="323"/>
      <c r="B9" s="389" t="s">
        <v>395</v>
      </c>
      <c r="C9"/>
      <c r="D9" s="471"/>
      <c r="E9"/>
      <c r="F9"/>
    </row>
    <row r="10" spans="1:7" ht="15">
      <c r="A10" s="323"/>
      <c r="B10" s="389" t="s">
        <v>227</v>
      </c>
      <c r="C10"/>
      <c r="D10" s="471"/>
      <c r="E10"/>
      <c r="F10"/>
    </row>
    <row r="11" spans="1:7" ht="15">
      <c r="A11" s="323"/>
      <c r="B11" s="389" t="s">
        <v>843</v>
      </c>
      <c r="C11"/>
      <c r="D11" s="471"/>
      <c r="E11"/>
      <c r="F11"/>
    </row>
    <row r="12" spans="1:7" ht="15">
      <c r="A12" s="323"/>
      <c r="B12" s="389" t="s">
        <v>398</v>
      </c>
      <c r="C12"/>
      <c r="D12" s="471"/>
      <c r="E12"/>
      <c r="F12"/>
    </row>
    <row r="13" spans="1:7" ht="15">
      <c r="A13" s="323"/>
      <c r="B13" s="389" t="s">
        <v>325</v>
      </c>
      <c r="C13"/>
      <c r="D13" s="471"/>
      <c r="E13"/>
      <c r="F13"/>
    </row>
    <row r="14" spans="1:7" ht="15">
      <c r="A14" s="323"/>
      <c r="B14" s="389" t="s">
        <v>326</v>
      </c>
      <c r="C14"/>
      <c r="D14" s="471"/>
      <c r="E14"/>
      <c r="F14"/>
    </row>
    <row r="15" spans="1:7" ht="15">
      <c r="A15" s="323"/>
      <c r="B15" s="389" t="s">
        <v>228</v>
      </c>
      <c r="C15"/>
      <c r="D15" s="471"/>
      <c r="E15"/>
      <c r="F15"/>
    </row>
    <row r="16" spans="1:7" ht="15">
      <c r="A16" s="323"/>
      <c r="B16" s="389" t="s">
        <v>271</v>
      </c>
      <c r="C16"/>
      <c r="D16" s="471"/>
      <c r="E16"/>
      <c r="F16"/>
    </row>
    <row r="17" spans="1:6" ht="15">
      <c r="A17" s="323"/>
      <c r="B17" s="389" t="s">
        <v>320</v>
      </c>
      <c r="C17"/>
      <c r="D17" s="471"/>
      <c r="E17"/>
      <c r="F17"/>
    </row>
    <row r="18" spans="1:6" ht="15">
      <c r="A18" s="323"/>
      <c r="B18" s="389" t="s">
        <v>272</v>
      </c>
      <c r="C18"/>
      <c r="D18" s="471"/>
      <c r="E18"/>
      <c r="F18"/>
    </row>
    <row r="19" spans="1:6" ht="15">
      <c r="A19" s="323"/>
      <c r="B19" s="389" t="s">
        <v>319</v>
      </c>
      <c r="C19"/>
      <c r="D19" s="471"/>
      <c r="E19"/>
      <c r="F19"/>
    </row>
    <row r="20" spans="1:6" ht="15">
      <c r="A20" s="323"/>
      <c r="B20" s="389" t="s">
        <v>229</v>
      </c>
      <c r="C20"/>
      <c r="D20" s="472"/>
      <c r="E20"/>
      <c r="F20"/>
    </row>
    <row r="21" spans="1:6" ht="15">
      <c r="A21" s="323"/>
      <c r="B21" s="389" t="s">
        <v>273</v>
      </c>
      <c r="C21"/>
      <c r="D21" s="471"/>
      <c r="E21"/>
      <c r="F21"/>
    </row>
    <row r="22" spans="1:6" ht="15">
      <c r="A22" s="323"/>
      <c r="B22" s="389" t="s">
        <v>399</v>
      </c>
      <c r="C22"/>
      <c r="D22" s="471"/>
      <c r="E22"/>
      <c r="F22"/>
    </row>
    <row r="23" spans="1:6" ht="15">
      <c r="A23" s="323"/>
      <c r="B23" s="389" t="s">
        <v>335</v>
      </c>
      <c r="C23"/>
      <c r="D23" s="471"/>
      <c r="E23"/>
      <c r="F23"/>
    </row>
    <row r="24" spans="1:6" ht="15">
      <c r="A24" s="323"/>
      <c r="B24" s="389" t="s">
        <v>230</v>
      </c>
      <c r="C24"/>
      <c r="D24" s="471"/>
      <c r="E24"/>
      <c r="F24"/>
    </row>
    <row r="25" spans="1:6" ht="15">
      <c r="A25" s="323"/>
      <c r="B25" s="389" t="s">
        <v>359</v>
      </c>
      <c r="C25"/>
      <c r="D25" s="471"/>
      <c r="E25"/>
      <c r="F25"/>
    </row>
    <row r="26" spans="1:6" ht="15">
      <c r="A26" s="323"/>
      <c r="B26" s="389" t="s">
        <v>383</v>
      </c>
      <c r="C26"/>
      <c r="D26" s="471"/>
      <c r="E26"/>
      <c r="F26"/>
    </row>
    <row r="27" spans="1:6" ht="15">
      <c r="A27" s="323"/>
      <c r="B27" s="389" t="s">
        <v>809</v>
      </c>
      <c r="C27"/>
      <c r="D27" s="471"/>
      <c r="E27"/>
      <c r="F27"/>
    </row>
    <row r="28" spans="1:6" ht="15">
      <c r="A28" s="323"/>
      <c r="B28" s="389" t="s">
        <v>274</v>
      </c>
      <c r="C28"/>
      <c r="D28" s="471"/>
      <c r="E28"/>
      <c r="F28"/>
    </row>
    <row r="29" spans="1:6" ht="15">
      <c r="A29" s="323"/>
      <c r="B29" s="389" t="s">
        <v>327</v>
      </c>
      <c r="C29"/>
      <c r="D29" s="471"/>
      <c r="E29"/>
      <c r="F29"/>
    </row>
    <row r="30" spans="1:6" ht="15">
      <c r="A30" s="323"/>
      <c r="B30" s="389" t="s">
        <v>275</v>
      </c>
      <c r="C30"/>
      <c r="D30" s="471"/>
      <c r="E30"/>
      <c r="F30"/>
    </row>
    <row r="31" spans="1:6" ht="15">
      <c r="A31" s="323"/>
      <c r="B31" s="389" t="s">
        <v>231</v>
      </c>
      <c r="C31"/>
      <c r="D31" s="471"/>
      <c r="E31"/>
      <c r="F31"/>
    </row>
    <row r="32" spans="1:6" ht="15">
      <c r="A32" s="323"/>
      <c r="B32" s="389" t="s">
        <v>396</v>
      </c>
      <c r="C32"/>
      <c r="D32" s="471"/>
      <c r="E32"/>
      <c r="F32"/>
    </row>
    <row r="33" spans="1:6" ht="15">
      <c r="A33" s="323"/>
      <c r="B33" s="389" t="s">
        <v>276</v>
      </c>
      <c r="C33"/>
      <c r="D33" s="471"/>
      <c r="E33"/>
      <c r="F33"/>
    </row>
    <row r="34" spans="1:6" ht="15">
      <c r="A34" s="323"/>
      <c r="B34" s="389" t="s">
        <v>330</v>
      </c>
      <c r="C34"/>
      <c r="D34" s="471"/>
      <c r="E34"/>
      <c r="F34"/>
    </row>
    <row r="35" spans="1:6" ht="15">
      <c r="A35" s="323"/>
      <c r="B35" s="389" t="s">
        <v>277</v>
      </c>
      <c r="C35"/>
      <c r="D35" s="471"/>
      <c r="E35"/>
      <c r="F35"/>
    </row>
    <row r="36" spans="1:6" ht="15">
      <c r="A36" s="323"/>
      <c r="B36" s="389" t="s">
        <v>278</v>
      </c>
      <c r="C36"/>
      <c r="D36" s="471"/>
      <c r="E36"/>
      <c r="F36"/>
    </row>
    <row r="37" spans="1:6" ht="15">
      <c r="A37" s="323"/>
      <c r="B37" s="389" t="s">
        <v>279</v>
      </c>
      <c r="C37"/>
      <c r="D37" s="471"/>
      <c r="E37"/>
      <c r="F37"/>
    </row>
    <row r="38" spans="1:6" ht="15">
      <c r="A38" s="323"/>
      <c r="B38" s="389" t="s">
        <v>232</v>
      </c>
      <c r="C38"/>
      <c r="D38" s="471"/>
      <c r="E38"/>
      <c r="F38"/>
    </row>
    <row r="39" spans="1:6" ht="15">
      <c r="A39" s="323"/>
      <c r="B39" s="389" t="s">
        <v>329</v>
      </c>
      <c r="C39"/>
      <c r="D39" s="471"/>
      <c r="E39"/>
      <c r="F39"/>
    </row>
    <row r="40" spans="1:6" ht="15">
      <c r="A40" s="323"/>
      <c r="B40" s="389" t="s">
        <v>280</v>
      </c>
      <c r="C40"/>
      <c r="D40" s="471"/>
      <c r="E40"/>
      <c r="F40"/>
    </row>
    <row r="41" spans="1:6" ht="15">
      <c r="A41" s="323"/>
      <c r="B41" s="389" t="s">
        <v>328</v>
      </c>
      <c r="C41"/>
      <c r="D41" s="471"/>
      <c r="E41"/>
      <c r="F41"/>
    </row>
    <row r="42" spans="1:6" ht="15">
      <c r="A42" s="323"/>
      <c r="B42" s="389" t="s">
        <v>315</v>
      </c>
      <c r="C42"/>
      <c r="D42" s="471"/>
      <c r="E42"/>
      <c r="F42"/>
    </row>
    <row r="43" spans="1:6" ht="15">
      <c r="A43" s="323"/>
      <c r="B43" s="389" t="s">
        <v>331</v>
      </c>
      <c r="C43"/>
      <c r="D43" s="471"/>
      <c r="E43"/>
      <c r="F43"/>
    </row>
    <row r="44" spans="1:6" ht="15">
      <c r="A44" s="323"/>
      <c r="B44" s="389" t="s">
        <v>433</v>
      </c>
      <c r="C44"/>
      <c r="D44" s="471"/>
      <c r="E44"/>
      <c r="F44"/>
    </row>
    <row r="45" spans="1:6" ht="15">
      <c r="A45" s="323"/>
      <c r="B45" s="389" t="s">
        <v>332</v>
      </c>
      <c r="C45"/>
      <c r="D45" s="471"/>
      <c r="E45"/>
      <c r="F45"/>
    </row>
    <row r="46" spans="1:6" ht="15">
      <c r="A46" s="323"/>
      <c r="B46" s="389" t="s">
        <v>333</v>
      </c>
      <c r="C46"/>
      <c r="D46" s="471"/>
      <c r="E46"/>
      <c r="F46"/>
    </row>
    <row r="47" spans="1:6" ht="15">
      <c r="A47" s="323"/>
      <c r="B47" s="389" t="s">
        <v>281</v>
      </c>
      <c r="C47"/>
      <c r="D47" s="471"/>
      <c r="E47"/>
      <c r="F47"/>
    </row>
    <row r="48" spans="1:6" ht="15">
      <c r="A48" s="323"/>
      <c r="B48" s="389" t="s">
        <v>334</v>
      </c>
      <c r="C48"/>
      <c r="D48" s="471"/>
      <c r="E48"/>
      <c r="F48"/>
    </row>
    <row r="49" spans="1:23" ht="15">
      <c r="A49" s="323"/>
      <c r="B49" s="389" t="s">
        <v>397</v>
      </c>
      <c r="C49"/>
      <c r="D49" s="471"/>
      <c r="E49"/>
      <c r="F49"/>
    </row>
    <row r="50" spans="1:23" ht="15">
      <c r="A50" s="323"/>
      <c r="B50" s="389" t="s">
        <v>360</v>
      </c>
      <c r="C50"/>
      <c r="D50" s="471"/>
      <c r="E50"/>
      <c r="F50"/>
    </row>
    <row r="51" spans="1:23" ht="15">
      <c r="A51" s="323"/>
      <c r="B51" s="389" t="s">
        <v>282</v>
      </c>
      <c r="C51"/>
      <c r="D51" s="471"/>
      <c r="E51"/>
      <c r="F51"/>
    </row>
    <row r="52" spans="1:23" ht="15">
      <c r="A52" s="323"/>
      <c r="B52" s="389" t="s">
        <v>648</v>
      </c>
      <c r="C52"/>
      <c r="D52" s="471"/>
      <c r="E52"/>
      <c r="F52"/>
    </row>
    <row r="53" spans="1:23" ht="12" customHeight="1">
      <c r="A53" s="323"/>
      <c r="B53" s="389" t="s">
        <v>649</v>
      </c>
      <c r="C53"/>
      <c r="D53" s="471"/>
      <c r="E53"/>
      <c r="F53"/>
    </row>
    <row r="54" spans="1:23" ht="15">
      <c r="A54" s="323"/>
      <c r="C54"/>
      <c r="D54" s="471"/>
      <c r="E54"/>
      <c r="F54"/>
    </row>
    <row r="55" spans="1:23">
      <c r="A55" s="323"/>
      <c r="C55" s="336"/>
      <c r="D55" s="408"/>
      <c r="E55" s="66"/>
    </row>
    <row r="56" spans="1:23">
      <c r="A56" s="323"/>
      <c r="B56" s="323"/>
      <c r="C56" s="336"/>
      <c r="D56" s="408"/>
      <c r="E56" s="66"/>
    </row>
    <row r="57" spans="1:23">
      <c r="A57" s="324" t="s">
        <v>41</v>
      </c>
      <c r="B57" s="325" t="s">
        <v>42</v>
      </c>
      <c r="C57" s="326" t="s">
        <v>43</v>
      </c>
      <c r="D57" s="325" t="s">
        <v>44</v>
      </c>
      <c r="E57" s="325" t="s">
        <v>45</v>
      </c>
      <c r="F57" s="325" t="s">
        <v>46</v>
      </c>
      <c r="G57" s="325" t="s">
        <v>47</v>
      </c>
      <c r="H57" s="325" t="s">
        <v>48</v>
      </c>
      <c r="I57" s="325" t="s">
        <v>49</v>
      </c>
      <c r="J57" s="325" t="s">
        <v>50</v>
      </c>
      <c r="K57" s="325" t="s">
        <v>51</v>
      </c>
      <c r="L57" s="325" t="s">
        <v>52</v>
      </c>
      <c r="M57" s="325" t="s">
        <v>53</v>
      </c>
      <c r="N57" s="325" t="s">
        <v>54</v>
      </c>
      <c r="O57" s="325" t="s">
        <v>55</v>
      </c>
      <c r="P57" s="325" t="s">
        <v>20</v>
      </c>
      <c r="Q57" s="325" t="s">
        <v>56</v>
      </c>
      <c r="R57" s="325" t="s">
        <v>165</v>
      </c>
      <c r="S57" s="326" t="s">
        <v>73</v>
      </c>
    </row>
    <row r="58" spans="1:23">
      <c r="A58" s="327" t="s">
        <v>166</v>
      </c>
      <c r="B58" s="163" t="s">
        <v>167</v>
      </c>
      <c r="C58" s="328" t="s">
        <v>168</v>
      </c>
      <c r="D58" s="163" t="s">
        <v>169</v>
      </c>
      <c r="E58" s="163" t="s">
        <v>170</v>
      </c>
      <c r="F58" s="163" t="s">
        <v>171</v>
      </c>
      <c r="G58" s="163" t="s">
        <v>172</v>
      </c>
      <c r="H58" s="163" t="s">
        <v>173</v>
      </c>
      <c r="I58" s="163" t="s">
        <v>174</v>
      </c>
      <c r="J58" s="163" t="s">
        <v>175</v>
      </c>
      <c r="K58" s="163" t="s">
        <v>176</v>
      </c>
      <c r="L58" s="163" t="s">
        <v>177</v>
      </c>
      <c r="M58" s="163" t="s">
        <v>178</v>
      </c>
      <c r="N58" s="163" t="s">
        <v>179</v>
      </c>
      <c r="O58" s="163" t="s">
        <v>180</v>
      </c>
      <c r="P58" s="163" t="s">
        <v>181</v>
      </c>
      <c r="Q58" s="403" t="s">
        <v>353</v>
      </c>
      <c r="R58" s="163" t="s">
        <v>354</v>
      </c>
      <c r="S58" s="407" t="s">
        <v>358</v>
      </c>
      <c r="T58" s="329"/>
      <c r="U58" s="329"/>
      <c r="V58" s="329"/>
      <c r="W58" s="329"/>
    </row>
    <row r="59" spans="1:23">
      <c r="A59" s="327" t="s">
        <v>23</v>
      </c>
      <c r="B59" s="163" t="s">
        <v>30</v>
      </c>
      <c r="C59" s="328" t="s">
        <v>169</v>
      </c>
      <c r="D59" s="163" t="s">
        <v>183</v>
      </c>
      <c r="E59" s="163" t="s">
        <v>184</v>
      </c>
      <c r="F59" s="163" t="s">
        <v>184</v>
      </c>
      <c r="G59" s="163" t="s">
        <v>185</v>
      </c>
      <c r="H59" s="163" t="s">
        <v>186</v>
      </c>
      <c r="I59" s="163" t="s">
        <v>25</v>
      </c>
      <c r="J59" s="163" t="s">
        <v>187</v>
      </c>
      <c r="K59" s="163" t="s">
        <v>188</v>
      </c>
      <c r="L59" s="163" t="s">
        <v>189</v>
      </c>
      <c r="M59" s="163" t="s">
        <v>190</v>
      </c>
      <c r="N59" s="163" t="s">
        <v>33</v>
      </c>
      <c r="O59" s="163" t="s">
        <v>191</v>
      </c>
      <c r="P59" s="163" t="s">
        <v>21</v>
      </c>
      <c r="Q59" s="163" t="s">
        <v>182</v>
      </c>
      <c r="R59" s="330" t="s">
        <v>182</v>
      </c>
      <c r="S59" s="328" t="s">
        <v>182</v>
      </c>
      <c r="T59" s="331"/>
      <c r="U59" s="331"/>
      <c r="V59" s="117"/>
      <c r="W59" s="331"/>
    </row>
    <row r="60" spans="1:23">
      <c r="A60" s="327" t="s">
        <v>24</v>
      </c>
      <c r="B60" s="163" t="s">
        <v>31</v>
      </c>
      <c r="C60" s="328" t="s">
        <v>192</v>
      </c>
      <c r="D60" s="163" t="s">
        <v>193</v>
      </c>
      <c r="E60" s="163" t="s">
        <v>182</v>
      </c>
      <c r="F60" s="163" t="s">
        <v>182</v>
      </c>
      <c r="G60" s="163" t="s">
        <v>194</v>
      </c>
      <c r="H60" s="163" t="s">
        <v>195</v>
      </c>
      <c r="I60" s="163" t="s">
        <v>196</v>
      </c>
      <c r="J60" s="163" t="s">
        <v>197</v>
      </c>
      <c r="K60" s="163" t="s">
        <v>40</v>
      </c>
      <c r="L60" s="163" t="s">
        <v>184</v>
      </c>
      <c r="M60" s="163" t="s">
        <v>35</v>
      </c>
      <c r="N60" s="163" t="s">
        <v>36</v>
      </c>
      <c r="O60" s="163" t="s">
        <v>198</v>
      </c>
      <c r="P60" s="163" t="s">
        <v>32</v>
      </c>
      <c r="Q60" s="330"/>
      <c r="R60" s="330"/>
      <c r="S60" s="332"/>
      <c r="T60" s="331"/>
      <c r="U60" s="117"/>
      <c r="V60" s="331"/>
      <c r="W60" s="117"/>
    </row>
    <row r="61" spans="1:23">
      <c r="A61" s="327" t="s">
        <v>199</v>
      </c>
      <c r="B61" s="163" t="s">
        <v>38</v>
      </c>
      <c r="C61" s="328" t="s">
        <v>200</v>
      </c>
      <c r="D61" s="163" t="s">
        <v>184</v>
      </c>
      <c r="E61" s="163" t="s">
        <v>201</v>
      </c>
      <c r="F61" s="163" t="s">
        <v>201</v>
      </c>
      <c r="G61" s="163" t="s">
        <v>202</v>
      </c>
      <c r="H61" s="163" t="s">
        <v>203</v>
      </c>
      <c r="I61" s="163" t="s">
        <v>204</v>
      </c>
      <c r="J61" s="163" t="s">
        <v>205</v>
      </c>
      <c r="K61" s="163" t="s">
        <v>184</v>
      </c>
      <c r="L61" s="163" t="s">
        <v>182</v>
      </c>
      <c r="M61" s="163" t="s">
        <v>313</v>
      </c>
      <c r="N61" s="163" t="s">
        <v>193</v>
      </c>
      <c r="O61" s="163" t="s">
        <v>184</v>
      </c>
      <c r="P61" s="163" t="s">
        <v>34</v>
      </c>
      <c r="Q61" s="330"/>
      <c r="R61" s="330"/>
      <c r="S61" s="332"/>
      <c r="T61" s="331"/>
      <c r="U61" s="35"/>
      <c r="W61" s="35"/>
    </row>
    <row r="62" spans="1:23">
      <c r="A62" s="327" t="s">
        <v>207</v>
      </c>
      <c r="B62" s="163" t="s">
        <v>208</v>
      </c>
      <c r="C62" s="328" t="s">
        <v>209</v>
      </c>
      <c r="D62" s="163" t="s">
        <v>182</v>
      </c>
      <c r="E62" s="163"/>
      <c r="F62" s="163"/>
      <c r="G62" s="163" t="s">
        <v>37</v>
      </c>
      <c r="H62" s="163" t="s">
        <v>193</v>
      </c>
      <c r="I62" s="163" t="s">
        <v>210</v>
      </c>
      <c r="J62" s="163" t="s">
        <v>211</v>
      </c>
      <c r="K62" s="163" t="s">
        <v>182</v>
      </c>
      <c r="L62" s="163" t="s">
        <v>201</v>
      </c>
      <c r="M62" s="163" t="s">
        <v>72</v>
      </c>
      <c r="N62" s="330" t="s">
        <v>184</v>
      </c>
      <c r="O62" s="163" t="s">
        <v>182</v>
      </c>
      <c r="P62" s="163" t="s">
        <v>212</v>
      </c>
      <c r="Q62" s="330"/>
      <c r="R62" s="330"/>
      <c r="S62" s="332"/>
      <c r="T62" s="331"/>
      <c r="U62" s="35"/>
      <c r="V62" s="35"/>
      <c r="W62" s="35"/>
    </row>
    <row r="63" spans="1:23">
      <c r="A63" s="327" t="s">
        <v>213</v>
      </c>
      <c r="B63" s="163" t="s">
        <v>39</v>
      </c>
      <c r="C63" s="328" t="s">
        <v>214</v>
      </c>
      <c r="D63" s="163" t="s">
        <v>201</v>
      </c>
      <c r="E63" s="330"/>
      <c r="F63" s="330"/>
      <c r="G63" s="163" t="s">
        <v>184</v>
      </c>
      <c r="H63" s="163" t="s">
        <v>184</v>
      </c>
      <c r="I63" s="163" t="s">
        <v>314</v>
      </c>
      <c r="J63" s="163" t="s">
        <v>215</v>
      </c>
      <c r="K63" s="163" t="s">
        <v>201</v>
      </c>
      <c r="L63" s="163"/>
      <c r="M63" s="163" t="s">
        <v>193</v>
      </c>
      <c r="N63" s="330" t="s">
        <v>182</v>
      </c>
      <c r="O63" s="163" t="s">
        <v>201</v>
      </c>
      <c r="P63" s="163" t="s">
        <v>206</v>
      </c>
      <c r="Q63" s="330"/>
      <c r="R63" s="330"/>
      <c r="S63" s="332"/>
      <c r="T63" s="331"/>
      <c r="U63" s="35"/>
      <c r="V63" s="35"/>
      <c r="W63" s="35"/>
    </row>
    <row r="64" spans="1:23">
      <c r="A64" s="327" t="s">
        <v>216</v>
      </c>
      <c r="B64" s="163" t="s">
        <v>217</v>
      </c>
      <c r="C64" s="328" t="s">
        <v>193</v>
      </c>
      <c r="D64" s="330"/>
      <c r="E64" s="330"/>
      <c r="F64" s="330"/>
      <c r="G64" s="163" t="s">
        <v>182</v>
      </c>
      <c r="H64" s="163" t="s">
        <v>182</v>
      </c>
      <c r="I64" s="163" t="s">
        <v>184</v>
      </c>
      <c r="J64" s="163" t="s">
        <v>184</v>
      </c>
      <c r="K64" s="163"/>
      <c r="L64" s="330"/>
      <c r="M64" s="163" t="s">
        <v>184</v>
      </c>
      <c r="N64" s="330" t="s">
        <v>201</v>
      </c>
      <c r="O64" s="163"/>
      <c r="P64" s="163" t="s">
        <v>193</v>
      </c>
      <c r="Q64" s="330"/>
      <c r="R64" s="330"/>
      <c r="S64" s="332"/>
      <c r="T64" s="331"/>
      <c r="U64" s="35"/>
      <c r="V64" s="35"/>
      <c r="W64" s="35"/>
    </row>
    <row r="65" spans="1:23">
      <c r="A65" s="327" t="s">
        <v>26</v>
      </c>
      <c r="B65" s="163" t="s">
        <v>184</v>
      </c>
      <c r="C65" s="328" t="s">
        <v>184</v>
      </c>
      <c r="D65" s="330"/>
      <c r="E65" s="330"/>
      <c r="F65" s="330"/>
      <c r="G65" s="163" t="s">
        <v>201</v>
      </c>
      <c r="H65" s="163" t="s">
        <v>201</v>
      </c>
      <c r="I65" s="163" t="s">
        <v>182</v>
      </c>
      <c r="J65" s="163" t="s">
        <v>182</v>
      </c>
      <c r="K65" s="330"/>
      <c r="L65" s="330"/>
      <c r="M65" s="163" t="s">
        <v>182</v>
      </c>
      <c r="N65" s="330"/>
      <c r="O65" s="330"/>
      <c r="P65" s="163" t="s">
        <v>184</v>
      </c>
      <c r="Q65" s="330"/>
      <c r="R65" s="330"/>
      <c r="S65" s="332"/>
      <c r="T65" s="331"/>
      <c r="U65" s="35"/>
      <c r="V65" s="35"/>
      <c r="W65" s="35"/>
    </row>
    <row r="66" spans="1:23">
      <c r="A66" s="327" t="s">
        <v>218</v>
      </c>
      <c r="B66" s="163" t="s">
        <v>182</v>
      </c>
      <c r="C66" s="328" t="s">
        <v>182</v>
      </c>
      <c r="D66" s="330"/>
      <c r="E66" s="330"/>
      <c r="F66" s="330"/>
      <c r="G66" s="163"/>
      <c r="H66" s="330"/>
      <c r="I66" s="163" t="s">
        <v>201</v>
      </c>
      <c r="J66" s="163" t="s">
        <v>201</v>
      </c>
      <c r="K66" s="330"/>
      <c r="L66" s="330"/>
      <c r="M66" s="330" t="s">
        <v>201</v>
      </c>
      <c r="N66" s="163"/>
      <c r="O66" s="163"/>
      <c r="P66" s="163" t="s">
        <v>182</v>
      </c>
      <c r="Q66" s="330"/>
      <c r="R66" s="330"/>
      <c r="S66" s="332"/>
      <c r="T66" s="331"/>
      <c r="U66" s="35"/>
      <c r="V66" s="35"/>
      <c r="W66" s="35"/>
    </row>
    <row r="67" spans="1:23">
      <c r="A67" s="327" t="s">
        <v>219</v>
      </c>
      <c r="B67" s="163" t="s">
        <v>201</v>
      </c>
      <c r="C67" s="328" t="s">
        <v>201</v>
      </c>
      <c r="D67" s="330"/>
      <c r="E67" s="330"/>
      <c r="F67" s="330"/>
      <c r="G67" s="330"/>
      <c r="H67" s="330"/>
      <c r="I67" s="330"/>
      <c r="J67" s="163"/>
      <c r="K67" s="330"/>
      <c r="L67" s="330"/>
      <c r="M67" s="330"/>
      <c r="N67" s="330"/>
      <c r="O67" s="330"/>
      <c r="P67" s="163" t="s">
        <v>201</v>
      </c>
      <c r="Q67" s="330"/>
      <c r="R67" s="330"/>
      <c r="S67" s="332"/>
      <c r="T67" s="331"/>
      <c r="U67" s="35"/>
      <c r="V67" s="35"/>
      <c r="W67" s="35"/>
    </row>
    <row r="68" spans="1:23">
      <c r="A68" s="327" t="s">
        <v>220</v>
      </c>
      <c r="B68" s="163"/>
      <c r="C68" s="332"/>
      <c r="D68" s="330"/>
      <c r="E68" s="330"/>
      <c r="F68" s="330"/>
      <c r="G68" s="330"/>
      <c r="H68" s="330"/>
      <c r="I68" s="330"/>
      <c r="J68" s="330"/>
      <c r="K68" s="330"/>
      <c r="L68" s="330"/>
      <c r="M68" s="330"/>
      <c r="N68" s="330"/>
      <c r="O68" s="330"/>
      <c r="P68" s="330"/>
      <c r="Q68" s="330"/>
      <c r="R68" s="330"/>
      <c r="S68" s="332"/>
      <c r="T68" s="117"/>
      <c r="U68" s="35"/>
      <c r="V68" s="35"/>
      <c r="W68" s="35"/>
    </row>
    <row r="69" spans="1:23">
      <c r="A69" s="327" t="s">
        <v>221</v>
      </c>
      <c r="B69" s="330"/>
      <c r="C69" s="332"/>
      <c r="D69" s="330"/>
      <c r="E69" s="330"/>
      <c r="F69" s="330"/>
      <c r="G69" s="330"/>
      <c r="H69" s="330"/>
      <c r="I69" s="330"/>
      <c r="J69" s="330"/>
      <c r="K69" s="330"/>
      <c r="L69" s="330"/>
      <c r="M69" s="330"/>
      <c r="N69" s="330"/>
      <c r="O69" s="330"/>
      <c r="P69" s="330"/>
      <c r="Q69" s="330"/>
      <c r="R69" s="330"/>
      <c r="S69" s="332"/>
      <c r="T69" s="35"/>
      <c r="U69" s="35"/>
      <c r="V69" s="35"/>
      <c r="W69" s="35"/>
    </row>
    <row r="70" spans="1:23">
      <c r="A70" s="327" t="s">
        <v>27</v>
      </c>
      <c r="B70" s="330"/>
      <c r="C70" s="332"/>
      <c r="D70" s="330"/>
      <c r="E70" s="330"/>
      <c r="F70" s="330"/>
      <c r="G70" s="330"/>
      <c r="H70" s="330"/>
      <c r="I70" s="330"/>
      <c r="J70" s="330"/>
      <c r="K70" s="330"/>
      <c r="L70" s="330"/>
      <c r="M70" s="330"/>
      <c r="N70" s="330"/>
      <c r="O70" s="330"/>
      <c r="P70" s="330"/>
      <c r="Q70" s="330"/>
      <c r="R70" s="330"/>
      <c r="S70" s="332"/>
      <c r="T70" s="35"/>
      <c r="U70" s="35"/>
      <c r="V70" s="35"/>
      <c r="W70" s="35"/>
    </row>
    <row r="71" spans="1:23">
      <c r="A71" s="327" t="s">
        <v>222</v>
      </c>
      <c r="B71" s="330"/>
      <c r="C71" s="332"/>
      <c r="D71" s="330"/>
      <c r="E71" s="330"/>
      <c r="F71" s="330"/>
      <c r="G71" s="330"/>
      <c r="H71" s="330"/>
      <c r="I71" s="330"/>
      <c r="J71" s="330"/>
      <c r="K71" s="330"/>
      <c r="L71" s="330"/>
      <c r="M71" s="330"/>
      <c r="N71" s="330"/>
      <c r="O71" s="330"/>
      <c r="P71" s="330"/>
      <c r="Q71" s="330"/>
      <c r="R71" s="330"/>
      <c r="S71" s="332"/>
      <c r="T71" s="35"/>
      <c r="U71" s="35"/>
      <c r="V71" s="35"/>
      <c r="W71" s="35"/>
    </row>
    <row r="72" spans="1:23">
      <c r="A72" s="327" t="s">
        <v>28</v>
      </c>
      <c r="B72" s="330"/>
      <c r="C72" s="332"/>
      <c r="D72" s="330"/>
      <c r="E72" s="330"/>
      <c r="F72" s="330"/>
      <c r="G72" s="330"/>
      <c r="H72" s="330"/>
      <c r="I72" s="330"/>
      <c r="J72" s="330"/>
      <c r="K72" s="330"/>
      <c r="L72" s="330"/>
      <c r="M72" s="330"/>
      <c r="N72" s="330"/>
      <c r="O72" s="330"/>
      <c r="P72" s="330"/>
      <c r="Q72" s="330"/>
      <c r="R72" s="330"/>
      <c r="S72" s="332"/>
      <c r="T72" s="35"/>
      <c r="U72" s="35"/>
      <c r="V72" s="35"/>
      <c r="W72" s="35"/>
    </row>
    <row r="73" spans="1:23">
      <c r="A73" s="327" t="s">
        <v>223</v>
      </c>
      <c r="B73" s="330"/>
      <c r="C73" s="332"/>
      <c r="D73" s="330"/>
      <c r="E73" s="330"/>
      <c r="F73" s="330"/>
      <c r="G73" s="330"/>
      <c r="H73" s="330"/>
      <c r="I73" s="330"/>
      <c r="J73" s="330"/>
      <c r="K73" s="330"/>
      <c r="L73" s="330"/>
      <c r="M73" s="330"/>
      <c r="N73" s="330"/>
      <c r="O73" s="330"/>
      <c r="P73" s="330"/>
      <c r="Q73" s="330"/>
      <c r="R73" s="330"/>
      <c r="S73" s="332"/>
      <c r="T73" s="35"/>
      <c r="U73" s="35"/>
      <c r="V73" s="35"/>
      <c r="W73" s="35"/>
    </row>
    <row r="74" spans="1:23">
      <c r="A74" s="327" t="s">
        <v>224</v>
      </c>
      <c r="B74" s="330"/>
      <c r="C74" s="332"/>
      <c r="D74" s="330"/>
      <c r="E74" s="330"/>
      <c r="F74" s="330"/>
      <c r="G74" s="330"/>
      <c r="H74" s="330"/>
      <c r="I74" s="330"/>
      <c r="J74" s="330"/>
      <c r="K74" s="330"/>
      <c r="L74" s="330"/>
      <c r="M74" s="330"/>
      <c r="N74" s="330"/>
      <c r="O74" s="330"/>
      <c r="P74" s="330"/>
      <c r="Q74" s="330"/>
      <c r="R74" s="330"/>
      <c r="S74" s="332"/>
      <c r="T74" s="35"/>
      <c r="U74" s="35"/>
      <c r="V74" s="35"/>
      <c r="W74" s="35"/>
    </row>
    <row r="75" spans="1:23">
      <c r="A75" s="327" t="s">
        <v>29</v>
      </c>
      <c r="B75" s="330"/>
      <c r="C75" s="332"/>
      <c r="D75" s="330"/>
      <c r="E75" s="330"/>
      <c r="F75" s="330"/>
      <c r="G75" s="330"/>
      <c r="H75" s="330"/>
      <c r="I75" s="330"/>
      <c r="J75" s="330"/>
      <c r="K75" s="330"/>
      <c r="L75" s="330"/>
      <c r="M75" s="330"/>
      <c r="N75" s="330"/>
      <c r="O75" s="330"/>
      <c r="P75" s="330"/>
      <c r="Q75" s="330"/>
      <c r="R75" s="330"/>
      <c r="S75" s="332"/>
      <c r="T75" s="35"/>
      <c r="U75" s="35"/>
      <c r="V75" s="35"/>
      <c r="W75" s="35"/>
    </row>
    <row r="76" spans="1:23">
      <c r="A76" s="327" t="s">
        <v>184</v>
      </c>
      <c r="B76" s="330"/>
      <c r="C76" s="332"/>
      <c r="D76" s="330"/>
      <c r="E76" s="330"/>
      <c r="F76" s="330"/>
      <c r="G76" s="330"/>
      <c r="H76" s="330"/>
      <c r="I76" s="330"/>
      <c r="J76" s="330"/>
      <c r="K76" s="330"/>
      <c r="L76" s="330"/>
      <c r="M76" s="330"/>
      <c r="N76" s="330"/>
      <c r="O76" s="330"/>
      <c r="P76" s="330"/>
      <c r="Q76" s="330"/>
      <c r="R76" s="330"/>
      <c r="S76" s="332"/>
      <c r="T76" s="35"/>
      <c r="U76" s="35"/>
      <c r="V76" s="35"/>
      <c r="W76" s="35"/>
    </row>
    <row r="77" spans="1:23">
      <c r="A77" s="327" t="s">
        <v>182</v>
      </c>
      <c r="B77" s="330"/>
      <c r="C77" s="332"/>
      <c r="D77" s="330"/>
      <c r="E77" s="330"/>
      <c r="F77" s="330"/>
      <c r="G77" s="330"/>
      <c r="H77" s="330"/>
      <c r="I77" s="330"/>
      <c r="J77" s="330"/>
      <c r="K77" s="330"/>
      <c r="L77" s="330"/>
      <c r="M77" s="330"/>
      <c r="N77" s="330"/>
      <c r="O77" s="330"/>
      <c r="P77" s="330"/>
      <c r="Q77" s="330"/>
      <c r="R77" s="330"/>
      <c r="S77" s="332"/>
      <c r="T77" s="35"/>
      <c r="U77" s="35"/>
      <c r="V77" s="35"/>
      <c r="W77" s="35"/>
    </row>
    <row r="78" spans="1:23">
      <c r="A78" s="333" t="s">
        <v>201</v>
      </c>
      <c r="B78" s="334"/>
      <c r="C78" s="335"/>
      <c r="D78" s="330"/>
      <c r="E78" s="330"/>
      <c r="F78" s="330"/>
      <c r="G78" s="330"/>
      <c r="H78" s="330"/>
      <c r="I78" s="330"/>
      <c r="J78" s="330"/>
      <c r="K78" s="330"/>
      <c r="L78" s="330"/>
      <c r="M78" s="330"/>
      <c r="N78" s="330"/>
      <c r="O78" s="330"/>
      <c r="P78" s="330"/>
      <c r="Q78" s="330"/>
      <c r="R78" s="330"/>
      <c r="S78" s="332"/>
      <c r="T78" s="35"/>
      <c r="U78" s="35"/>
      <c r="V78" s="35"/>
      <c r="W78" s="35"/>
    </row>
    <row r="79" spans="1:23">
      <c r="A79" s="323"/>
      <c r="B79" s="336"/>
      <c r="C79" s="331"/>
      <c r="D79" s="33"/>
      <c r="E79" s="331"/>
      <c r="F79" s="117"/>
      <c r="G79" s="117"/>
      <c r="H79" s="117"/>
      <c r="I79" s="117"/>
      <c r="J79" s="117"/>
      <c r="K79" s="117"/>
      <c r="L79" s="117"/>
      <c r="M79" s="117"/>
      <c r="N79" s="117"/>
      <c r="O79" s="117"/>
      <c r="P79" s="117"/>
      <c r="Q79" s="117"/>
      <c r="R79" s="117"/>
      <c r="S79" s="117"/>
      <c r="T79" s="117"/>
      <c r="U79" s="117"/>
      <c r="V79" s="117"/>
      <c r="W79" s="117"/>
    </row>
    <row r="80" spans="1:23">
      <c r="A80" s="7"/>
      <c r="B80" s="199"/>
    </row>
    <row r="81" spans="1:12">
      <c r="A81" s="337" t="s">
        <v>71</v>
      </c>
      <c r="B81" s="416" t="s">
        <v>362</v>
      </c>
    </row>
    <row r="82" spans="1:12">
      <c r="A82" s="7"/>
      <c r="B82" s="338" t="s">
        <v>158</v>
      </c>
    </row>
    <row r="83" spans="1:12">
      <c r="A83" s="7"/>
      <c r="B83" s="338" t="s">
        <v>3</v>
      </c>
    </row>
    <row r="84" spans="1:12">
      <c r="A84" s="7"/>
      <c r="B84" s="338" t="s">
        <v>4</v>
      </c>
    </row>
    <row r="85" spans="1:12">
      <c r="B85" s="338" t="s">
        <v>150</v>
      </c>
    </row>
    <row r="87" spans="1:12" ht="15" thickBot="1">
      <c r="A87" s="386" t="s">
        <v>440</v>
      </c>
      <c r="B87" s="476" t="s">
        <v>441</v>
      </c>
    </row>
    <row r="88" spans="1:12" s="258" customFormat="1" ht="12.75" thickBot="1">
      <c r="A88" s="341" t="s">
        <v>18</v>
      </c>
      <c r="B88" s="341" t="s">
        <v>119</v>
      </c>
      <c r="C88" s="341" t="s">
        <v>121</v>
      </c>
      <c r="D88" s="341" t="s">
        <v>122</v>
      </c>
      <c r="E88" s="341" t="s">
        <v>123</v>
      </c>
      <c r="F88" s="341" t="s">
        <v>19</v>
      </c>
      <c r="G88" s="341" t="s">
        <v>78</v>
      </c>
      <c r="H88" s="341" t="s">
        <v>124</v>
      </c>
      <c r="I88" s="341" t="s">
        <v>125</v>
      </c>
      <c r="J88" s="341" t="s">
        <v>126</v>
      </c>
      <c r="K88" s="341" t="s">
        <v>127</v>
      </c>
      <c r="L88" s="341" t="s">
        <v>129</v>
      </c>
    </row>
    <row r="89" spans="1:12" s="258" customFormat="1" ht="12.75" thickBot="1">
      <c r="A89" s="342" t="str">
        <f>IF('Basic Data'!C6="","",'Basic Data'!C6)</f>
        <v>Not listed</v>
      </c>
      <c r="B89" s="343" t="str">
        <f>IF($A$89="","",VLOOKUP($A$89,$A$92:$J$147,2,FALSE))</f>
        <v>-----</v>
      </c>
      <c r="C89" s="343" t="str">
        <f>IF($A$89="","",VLOOKUP($A$89,$A$92:$J$147,3,FALSE))</f>
        <v>-----</v>
      </c>
      <c r="D89" s="343" t="str">
        <f>IF($A$89="","",VLOOKUP($A$89,$A$92:$J$147,4,FALSE))</f>
        <v>-----</v>
      </c>
      <c r="E89" s="343" t="str">
        <f>IF($A$89="","",VLOOKUP($A$89,$A$92:$J$147,5,FALSE))</f>
        <v>-----</v>
      </c>
      <c r="F89" s="343" t="str">
        <f>IF($A$89="","",VLOOKUP($A$89,$A$92:$J$147,6,FALSE))</f>
        <v>-----</v>
      </c>
      <c r="G89" s="344" t="str">
        <f>IF($A$89="","",VLOOKUP($A$89,$A$92:$J$147,7,FALSE))</f>
        <v>-----</v>
      </c>
      <c r="H89" s="343">
        <f>IF($A$89="","",VLOOKUP($A$89,$A$92:$J$147,8,FALSE))</f>
        <v>0</v>
      </c>
      <c r="I89" s="343">
        <f>IF($A$89="","",VLOOKUP($A$89,$A$92:$J$147,9,FALSE))</f>
        <v>0</v>
      </c>
      <c r="J89" s="344">
        <f>IF($A$89="","",VLOOKUP($A$89,$A$92:$J$147,10,FALSE))</f>
        <v>0</v>
      </c>
      <c r="K89" s="344"/>
      <c r="L89" s="343"/>
    </row>
    <row r="91" spans="1:12" s="320" customFormat="1" ht="12" customHeight="1">
      <c r="A91" s="68" t="s">
        <v>18</v>
      </c>
      <c r="B91" s="68" t="s">
        <v>119</v>
      </c>
      <c r="C91" s="68" t="s">
        <v>121</v>
      </c>
      <c r="D91" s="68" t="s">
        <v>122</v>
      </c>
      <c r="E91" s="68" t="s">
        <v>123</v>
      </c>
      <c r="F91" s="68" t="s">
        <v>19</v>
      </c>
      <c r="G91" s="68" t="s">
        <v>78</v>
      </c>
      <c r="H91" s="68" t="s">
        <v>124</v>
      </c>
      <c r="I91" s="68" t="s">
        <v>128</v>
      </c>
      <c r="J91" s="68" t="s">
        <v>126</v>
      </c>
      <c r="K91" s="68"/>
      <c r="L91" s="68"/>
    </row>
    <row r="92" spans="1:12">
      <c r="A92" s="189" t="s">
        <v>447</v>
      </c>
      <c r="B92" s="319" t="s">
        <v>249</v>
      </c>
      <c r="C92" s="319" t="s">
        <v>249</v>
      </c>
      <c r="D92" s="319" t="s">
        <v>249</v>
      </c>
      <c r="E92" s="319" t="s">
        <v>249</v>
      </c>
      <c r="F92" s="319" t="s">
        <v>249</v>
      </c>
      <c r="G92" s="321" t="s">
        <v>249</v>
      </c>
      <c r="H92" s="117"/>
      <c r="I92" s="117"/>
      <c r="J92" s="339"/>
      <c r="K92" s="339"/>
      <c r="L92" s="117"/>
    </row>
    <row r="93" spans="1:12">
      <c r="A93" s="67"/>
      <c r="B93" s="117"/>
      <c r="C93" s="117"/>
      <c r="D93" s="67"/>
      <c r="E93" s="67"/>
      <c r="F93" s="117"/>
      <c r="G93" s="340"/>
      <c r="H93" s="117"/>
      <c r="I93" s="117"/>
      <c r="J93" s="339"/>
      <c r="K93" s="339"/>
      <c r="L93" s="117"/>
    </row>
    <row r="94" spans="1:12">
      <c r="A94" s="67"/>
      <c r="B94" s="117"/>
      <c r="C94" s="117"/>
      <c r="D94" s="67"/>
      <c r="E94" s="67"/>
      <c r="F94" s="117"/>
      <c r="G94" s="340"/>
      <c r="H94" s="117"/>
      <c r="I94" s="117"/>
      <c r="J94" s="339"/>
      <c r="K94" s="339"/>
      <c r="L94" s="117"/>
    </row>
    <row r="95" spans="1:12">
      <c r="A95" s="67"/>
      <c r="B95" s="117"/>
      <c r="C95" s="117"/>
      <c r="D95" s="67"/>
      <c r="E95" s="67"/>
      <c r="F95" s="117"/>
      <c r="G95" s="340"/>
      <c r="H95" s="117"/>
      <c r="I95" s="117"/>
      <c r="J95" s="339"/>
      <c r="K95" s="339"/>
      <c r="L95" s="117"/>
    </row>
    <row r="96" spans="1:12">
      <c r="A96" s="67"/>
      <c r="B96" s="117"/>
      <c r="C96" s="117"/>
      <c r="D96" s="67"/>
      <c r="E96" s="67"/>
      <c r="F96" s="117"/>
      <c r="G96" s="340"/>
      <c r="H96" s="117"/>
      <c r="I96" s="117"/>
      <c r="J96" s="339"/>
      <c r="K96" s="339"/>
      <c r="L96" s="117"/>
    </row>
    <row r="97" spans="1:12">
      <c r="A97" s="67"/>
      <c r="B97" s="117"/>
      <c r="C97" s="117"/>
      <c r="D97" s="67"/>
      <c r="E97" s="67"/>
      <c r="F97" s="117"/>
      <c r="G97" s="340"/>
      <c r="H97" s="117"/>
      <c r="I97" s="117"/>
      <c r="J97" s="339"/>
      <c r="K97" s="339"/>
      <c r="L97" s="117"/>
    </row>
    <row r="98" spans="1:12">
      <c r="A98" s="67"/>
      <c r="B98" s="117"/>
      <c r="C98" s="117"/>
      <c r="D98" s="67"/>
      <c r="E98" s="67"/>
      <c r="F98" s="117"/>
      <c r="G98" s="340"/>
      <c r="H98" s="117"/>
      <c r="I98" s="117"/>
      <c r="J98" s="339"/>
      <c r="K98" s="339"/>
      <c r="L98" s="117"/>
    </row>
    <row r="99" spans="1:12">
      <c r="A99" s="67"/>
      <c r="B99" s="117"/>
      <c r="C99" s="117"/>
      <c r="D99" s="67"/>
      <c r="E99" s="67"/>
      <c r="F99" s="117"/>
      <c r="G99" s="340"/>
      <c r="H99" s="117"/>
      <c r="I99" s="117"/>
      <c r="J99" s="339"/>
      <c r="K99" s="339"/>
      <c r="L99" s="117"/>
    </row>
    <row r="100" spans="1:12">
      <c r="A100" s="141" t="s">
        <v>451</v>
      </c>
      <c r="B100" s="117"/>
      <c r="C100" s="117"/>
      <c r="D100" s="67"/>
      <c r="E100" s="67"/>
      <c r="F100" s="117"/>
      <c r="G100" s="340"/>
      <c r="H100" s="117"/>
      <c r="I100" s="117"/>
      <c r="J100" s="339"/>
      <c r="K100" s="339"/>
      <c r="L100" s="117"/>
    </row>
    <row r="101" spans="1:12">
      <c r="A101" s="141" t="s">
        <v>452</v>
      </c>
      <c r="B101" s="117"/>
      <c r="C101" s="117"/>
      <c r="D101" s="67"/>
      <c r="E101" s="67"/>
      <c r="F101" s="117"/>
      <c r="G101" s="340"/>
      <c r="H101" s="117"/>
      <c r="I101" s="117"/>
      <c r="J101" s="339"/>
      <c r="K101" s="339"/>
      <c r="L101" s="117"/>
    </row>
    <row r="102" spans="1:12">
      <c r="A102" s="141" t="s">
        <v>453</v>
      </c>
      <c r="B102" s="117"/>
      <c r="C102" s="117"/>
      <c r="D102" s="67"/>
      <c r="E102" s="67"/>
      <c r="F102" s="117"/>
      <c r="G102" s="340"/>
      <c r="H102" s="117"/>
      <c r="I102" s="117"/>
      <c r="J102" s="339"/>
      <c r="K102" s="339"/>
      <c r="L102" s="117"/>
    </row>
    <row r="103" spans="1:12">
      <c r="A103" s="141" t="s">
        <v>454</v>
      </c>
      <c r="B103" s="117"/>
      <c r="C103" s="117"/>
      <c r="D103" s="67"/>
      <c r="E103" s="67"/>
      <c r="F103" s="117"/>
      <c r="G103" s="340"/>
      <c r="H103" s="117"/>
      <c r="I103" s="117"/>
      <c r="J103" s="339"/>
      <c r="K103" s="339"/>
      <c r="L103" s="117"/>
    </row>
    <row r="104" spans="1:12">
      <c r="A104" s="141" t="s">
        <v>455</v>
      </c>
      <c r="B104" s="117"/>
      <c r="C104" s="117"/>
      <c r="D104" s="67"/>
      <c r="E104" s="67"/>
      <c r="F104" s="117"/>
      <c r="G104" s="340"/>
      <c r="H104" s="117"/>
      <c r="I104" s="117"/>
      <c r="J104" s="339"/>
      <c r="K104" s="339"/>
      <c r="L104" s="117"/>
    </row>
    <row r="105" spans="1:12">
      <c r="A105" s="141" t="s">
        <v>456</v>
      </c>
      <c r="B105" s="117"/>
      <c r="C105" s="117"/>
      <c r="D105" s="67"/>
      <c r="E105" s="67"/>
      <c r="F105" s="117"/>
      <c r="G105" s="340"/>
      <c r="H105" s="117"/>
      <c r="I105" s="117"/>
      <c r="J105" s="339"/>
      <c r="K105" s="339"/>
      <c r="L105" s="117"/>
    </row>
    <row r="106" spans="1:12">
      <c r="A106" s="141" t="s">
        <v>457</v>
      </c>
      <c r="B106" s="117"/>
      <c r="C106" s="117"/>
      <c r="D106" s="67"/>
      <c r="E106" s="67"/>
      <c r="F106" s="117"/>
      <c r="G106" s="340"/>
      <c r="H106" s="117"/>
      <c r="I106" s="117"/>
      <c r="J106" s="339"/>
      <c r="K106" s="339"/>
      <c r="L106" s="117"/>
    </row>
    <row r="107" spans="1:12">
      <c r="A107" s="141" t="s">
        <v>458</v>
      </c>
      <c r="B107" s="117"/>
      <c r="C107" s="117"/>
      <c r="D107" s="67"/>
      <c r="E107" s="67"/>
      <c r="F107" s="117"/>
      <c r="G107" s="340"/>
      <c r="H107" s="117"/>
      <c r="I107" s="117"/>
      <c r="J107" s="339"/>
      <c r="K107" s="339"/>
      <c r="L107" s="117"/>
    </row>
    <row r="108" spans="1:12">
      <c r="A108" s="141" t="s">
        <v>459</v>
      </c>
      <c r="B108" s="117"/>
      <c r="C108" s="117"/>
      <c r="D108" s="67"/>
      <c r="E108" s="67"/>
      <c r="F108" s="117"/>
      <c r="G108" s="340"/>
      <c r="H108" s="117"/>
      <c r="I108" s="117"/>
      <c r="J108" s="339"/>
      <c r="K108" s="339"/>
      <c r="L108" s="117"/>
    </row>
    <row r="109" spans="1:12">
      <c r="A109" s="141" t="s">
        <v>460</v>
      </c>
      <c r="B109" s="117"/>
      <c r="C109" s="117"/>
      <c r="D109" s="67"/>
      <c r="E109" s="67"/>
      <c r="F109" s="117"/>
      <c r="G109" s="340"/>
      <c r="H109" s="117"/>
      <c r="I109" s="117"/>
      <c r="J109" s="339"/>
      <c r="K109" s="339"/>
      <c r="L109" s="117"/>
    </row>
    <row r="110" spans="1:12">
      <c r="A110" s="141" t="s">
        <v>461</v>
      </c>
      <c r="B110" s="117"/>
      <c r="C110" s="117"/>
      <c r="D110" s="67"/>
      <c r="E110" s="67"/>
      <c r="F110" s="117"/>
      <c r="G110" s="340"/>
      <c r="H110" s="117"/>
      <c r="I110" s="117"/>
      <c r="J110" s="339"/>
      <c r="K110" s="339"/>
      <c r="L110" s="117"/>
    </row>
    <row r="111" spans="1:12">
      <c r="A111" s="141" t="s">
        <v>462</v>
      </c>
      <c r="B111" s="117"/>
      <c r="C111" s="117"/>
      <c r="D111" s="67"/>
      <c r="E111" s="67"/>
      <c r="F111" s="117"/>
      <c r="G111" s="340"/>
      <c r="H111" s="117"/>
      <c r="I111" s="117"/>
      <c r="J111" s="339"/>
      <c r="K111" s="339"/>
      <c r="L111" s="117"/>
    </row>
    <row r="112" spans="1:12">
      <c r="A112" s="141" t="s">
        <v>463</v>
      </c>
      <c r="B112" s="117"/>
      <c r="C112" s="117"/>
      <c r="D112" s="67"/>
      <c r="E112" s="67"/>
      <c r="F112" s="117"/>
      <c r="G112" s="340"/>
      <c r="H112" s="117"/>
      <c r="I112" s="117"/>
      <c r="J112" s="339"/>
      <c r="K112" s="339"/>
      <c r="L112" s="117"/>
    </row>
    <row r="113" spans="1:12">
      <c r="A113" s="141" t="s">
        <v>464</v>
      </c>
      <c r="B113" s="117"/>
      <c r="C113" s="117"/>
      <c r="D113" s="67"/>
      <c r="E113" s="67"/>
      <c r="F113" s="117"/>
      <c r="G113" s="340"/>
      <c r="H113" s="117"/>
      <c r="I113" s="117"/>
      <c r="J113" s="339"/>
      <c r="K113" s="339"/>
      <c r="L113" s="117"/>
    </row>
    <row r="114" spans="1:12">
      <c r="A114" s="141" t="s">
        <v>465</v>
      </c>
      <c r="B114" s="117"/>
      <c r="C114" s="117"/>
      <c r="D114" s="67"/>
      <c r="E114" s="67"/>
      <c r="F114" s="117"/>
      <c r="G114" s="340"/>
      <c r="H114" s="117"/>
      <c r="I114" s="117"/>
      <c r="J114" s="339"/>
      <c r="K114" s="339"/>
      <c r="L114" s="117"/>
    </row>
    <row r="115" spans="1:12">
      <c r="A115" s="141" t="s">
        <v>466</v>
      </c>
      <c r="B115" s="117"/>
      <c r="C115" s="117"/>
      <c r="D115" s="67"/>
      <c r="E115" s="67"/>
      <c r="F115" s="117"/>
      <c r="G115" s="340"/>
      <c r="H115" s="117"/>
      <c r="I115" s="117"/>
      <c r="J115" s="339"/>
      <c r="K115" s="339"/>
      <c r="L115" s="117"/>
    </row>
    <row r="116" spans="1:12">
      <c r="A116" s="141" t="s">
        <v>467</v>
      </c>
      <c r="B116" s="117"/>
      <c r="C116" s="117"/>
      <c r="D116" s="67"/>
      <c r="E116" s="67"/>
      <c r="F116" s="117"/>
      <c r="G116" s="340"/>
      <c r="H116" s="117"/>
      <c r="I116" s="117"/>
      <c r="J116" s="339"/>
      <c r="K116" s="339"/>
      <c r="L116" s="117"/>
    </row>
    <row r="117" spans="1:12">
      <c r="A117" s="141" t="s">
        <v>468</v>
      </c>
      <c r="B117" s="117"/>
      <c r="C117" s="117"/>
      <c r="D117" s="67"/>
      <c r="E117" s="67"/>
      <c r="F117" s="117"/>
      <c r="G117" s="340"/>
      <c r="H117" s="117"/>
      <c r="I117" s="117"/>
      <c r="J117" s="339"/>
      <c r="K117" s="339"/>
      <c r="L117" s="117"/>
    </row>
    <row r="118" spans="1:12">
      <c r="A118" s="141" t="s">
        <v>469</v>
      </c>
      <c r="B118" s="117"/>
      <c r="C118" s="117"/>
      <c r="D118" s="67"/>
      <c r="E118" s="67"/>
      <c r="F118" s="117"/>
      <c r="G118" s="340"/>
      <c r="H118" s="117"/>
      <c r="I118" s="117"/>
      <c r="J118" s="339"/>
      <c r="K118" s="339"/>
      <c r="L118" s="117"/>
    </row>
    <row r="119" spans="1:12">
      <c r="A119" s="141" t="s">
        <v>470</v>
      </c>
      <c r="B119" s="117"/>
      <c r="C119" s="117"/>
      <c r="D119" s="67"/>
      <c r="E119" s="67"/>
      <c r="F119" s="117"/>
      <c r="G119" s="340"/>
      <c r="H119" s="117"/>
      <c r="I119" s="117"/>
      <c r="J119" s="339"/>
      <c r="K119" s="339"/>
      <c r="L119" s="117"/>
    </row>
    <row r="120" spans="1:12">
      <c r="A120" s="141" t="s">
        <v>471</v>
      </c>
      <c r="B120" s="117"/>
      <c r="C120" s="117"/>
      <c r="D120" s="67"/>
      <c r="E120" s="67"/>
      <c r="F120" s="117"/>
      <c r="G120" s="340"/>
      <c r="H120" s="117"/>
      <c r="I120" s="117"/>
      <c r="J120" s="339"/>
      <c r="K120" s="339"/>
      <c r="L120" s="117"/>
    </row>
    <row r="121" spans="1:12">
      <c r="A121" s="141" t="s">
        <v>472</v>
      </c>
      <c r="B121" s="117"/>
      <c r="C121" s="117"/>
      <c r="D121" s="67"/>
      <c r="E121" s="67"/>
      <c r="F121" s="117"/>
      <c r="G121" s="340"/>
      <c r="H121" s="117"/>
      <c r="I121" s="117"/>
      <c r="J121" s="339"/>
      <c r="K121" s="339"/>
      <c r="L121" s="117"/>
    </row>
    <row r="122" spans="1:12">
      <c r="A122" s="141" t="s">
        <v>473</v>
      </c>
      <c r="B122" s="117"/>
      <c r="C122" s="117"/>
      <c r="D122" s="67"/>
      <c r="E122" s="67"/>
      <c r="F122" s="117"/>
      <c r="G122" s="340"/>
      <c r="H122" s="117"/>
      <c r="I122" s="117"/>
      <c r="J122" s="339"/>
      <c r="K122" s="339"/>
      <c r="L122" s="117"/>
    </row>
    <row r="123" spans="1:12">
      <c r="A123" s="141" t="s">
        <v>474</v>
      </c>
      <c r="B123" s="117"/>
      <c r="C123" s="117"/>
      <c r="D123" s="67"/>
      <c r="E123" s="67"/>
      <c r="F123" s="117"/>
      <c r="G123" s="340"/>
      <c r="H123" s="117"/>
      <c r="I123" s="117"/>
      <c r="J123" s="339"/>
      <c r="K123" s="339"/>
      <c r="L123" s="117"/>
    </row>
    <row r="124" spans="1:12">
      <c r="A124" s="141" t="s">
        <v>475</v>
      </c>
      <c r="B124" s="117"/>
      <c r="C124" s="117"/>
      <c r="D124" s="67"/>
      <c r="E124" s="67"/>
      <c r="F124" s="117"/>
      <c r="G124" s="340"/>
      <c r="H124" s="117"/>
      <c r="I124" s="117"/>
      <c r="J124" s="339"/>
      <c r="K124" s="339"/>
      <c r="L124" s="117"/>
    </row>
    <row r="125" spans="1:12">
      <c r="A125" s="141" t="s">
        <v>476</v>
      </c>
      <c r="B125" s="117"/>
      <c r="C125" s="117"/>
      <c r="D125" s="67"/>
      <c r="E125" s="67"/>
      <c r="F125" s="117"/>
      <c r="G125" s="340"/>
      <c r="H125" s="117"/>
      <c r="I125" s="117"/>
      <c r="J125" s="339"/>
      <c r="K125" s="339"/>
      <c r="L125" s="117"/>
    </row>
    <row r="126" spans="1:12">
      <c r="A126" s="141" t="s">
        <v>477</v>
      </c>
      <c r="B126" s="117"/>
      <c r="C126" s="117"/>
      <c r="D126" s="67"/>
      <c r="E126" s="67"/>
      <c r="F126" s="117"/>
      <c r="G126" s="340"/>
      <c r="H126" s="117"/>
      <c r="I126" s="117"/>
      <c r="J126" s="339"/>
      <c r="K126" s="339"/>
      <c r="L126" s="117"/>
    </row>
    <row r="127" spans="1:12">
      <c r="A127" s="141" t="s">
        <v>478</v>
      </c>
      <c r="B127" s="117"/>
      <c r="C127" s="117"/>
      <c r="D127" s="67"/>
      <c r="E127" s="67"/>
      <c r="F127" s="117"/>
      <c r="G127" s="340"/>
      <c r="H127" s="117"/>
      <c r="I127" s="117"/>
      <c r="J127" s="339"/>
      <c r="K127" s="339"/>
      <c r="L127" s="117"/>
    </row>
    <row r="128" spans="1:12">
      <c r="A128" s="141" t="s">
        <v>479</v>
      </c>
      <c r="B128" s="117"/>
      <c r="C128" s="117"/>
      <c r="D128" s="67"/>
      <c r="E128" s="67"/>
      <c r="F128" s="117"/>
      <c r="G128" s="340"/>
      <c r="H128" s="117"/>
      <c r="I128" s="117"/>
      <c r="J128" s="339"/>
      <c r="K128" s="339"/>
      <c r="L128" s="117"/>
    </row>
    <row r="129" spans="1:12">
      <c r="A129" s="141" t="s">
        <v>480</v>
      </c>
      <c r="B129" s="117"/>
      <c r="C129" s="117"/>
      <c r="D129" s="67"/>
      <c r="E129" s="67"/>
      <c r="F129" s="117"/>
      <c r="G129" s="340"/>
      <c r="H129" s="117"/>
      <c r="I129" s="117"/>
      <c r="J129" s="339"/>
      <c r="K129" s="339"/>
      <c r="L129" s="117"/>
    </row>
    <row r="130" spans="1:12">
      <c r="A130" s="141" t="s">
        <v>481</v>
      </c>
      <c r="B130" s="117"/>
      <c r="C130" s="117"/>
      <c r="D130" s="67"/>
      <c r="E130" s="67"/>
      <c r="F130" s="117"/>
      <c r="G130" s="340"/>
      <c r="H130" s="117"/>
      <c r="I130" s="117"/>
      <c r="J130" s="339"/>
      <c r="K130" s="339"/>
      <c r="L130" s="117"/>
    </row>
    <row r="131" spans="1:12">
      <c r="A131" s="141" t="s">
        <v>482</v>
      </c>
      <c r="B131" s="117"/>
      <c r="C131" s="117"/>
      <c r="D131" s="67"/>
      <c r="E131" s="67"/>
      <c r="F131" s="117"/>
      <c r="G131" s="340"/>
      <c r="H131" s="117"/>
      <c r="I131" s="117"/>
      <c r="J131" s="339"/>
      <c r="K131" s="339"/>
      <c r="L131" s="117"/>
    </row>
    <row r="132" spans="1:12">
      <c r="A132" s="141" t="s">
        <v>483</v>
      </c>
      <c r="B132" s="117"/>
      <c r="C132" s="117"/>
      <c r="D132" s="67"/>
      <c r="E132" s="67"/>
      <c r="F132" s="117"/>
      <c r="G132" s="340"/>
      <c r="H132" s="117"/>
      <c r="I132" s="117"/>
      <c r="J132" s="339"/>
      <c r="K132" s="339"/>
      <c r="L132" s="117"/>
    </row>
    <row r="133" spans="1:12">
      <c r="A133" s="141" t="s">
        <v>484</v>
      </c>
      <c r="B133" s="117"/>
      <c r="C133" s="117"/>
      <c r="D133" s="67"/>
      <c r="E133" s="67"/>
      <c r="F133" s="117"/>
      <c r="G133" s="340"/>
      <c r="H133" s="117"/>
      <c r="I133" s="117"/>
      <c r="J133" s="339"/>
      <c r="K133" s="339"/>
      <c r="L133" s="117"/>
    </row>
    <row r="134" spans="1:12">
      <c r="A134" s="141" t="s">
        <v>485</v>
      </c>
      <c r="B134" s="117"/>
      <c r="C134" s="117"/>
      <c r="D134" s="67"/>
      <c r="E134" s="67"/>
      <c r="F134" s="117"/>
      <c r="G134" s="340"/>
      <c r="H134" s="117"/>
      <c r="I134" s="117"/>
      <c r="J134" s="117"/>
      <c r="K134" s="117"/>
      <c r="L134" s="117"/>
    </row>
    <row r="135" spans="1:12">
      <c r="A135" s="141" t="s">
        <v>486</v>
      </c>
      <c r="B135" s="117"/>
      <c r="C135" s="117"/>
      <c r="D135" s="67"/>
      <c r="E135" s="67"/>
      <c r="F135" s="117"/>
      <c r="G135" s="340"/>
      <c r="H135" s="117"/>
      <c r="I135" s="117"/>
      <c r="J135" s="117"/>
      <c r="K135" s="117"/>
      <c r="L135" s="117"/>
    </row>
    <row r="136" spans="1:12">
      <c r="A136" s="141" t="s">
        <v>487</v>
      </c>
      <c r="B136" s="117"/>
      <c r="C136" s="117"/>
      <c r="D136" s="67"/>
      <c r="E136" s="67"/>
      <c r="F136" s="117"/>
      <c r="G136" s="340"/>
      <c r="H136" s="117"/>
      <c r="I136" s="117"/>
      <c r="J136" s="117"/>
      <c r="K136" s="117"/>
      <c r="L136" s="117"/>
    </row>
    <row r="137" spans="1:12">
      <c r="A137" s="141" t="s">
        <v>488</v>
      </c>
      <c r="B137" s="117"/>
      <c r="C137" s="117"/>
      <c r="D137" s="67"/>
      <c r="E137" s="67"/>
      <c r="F137" s="117"/>
      <c r="G137" s="340"/>
      <c r="H137" s="117"/>
      <c r="I137" s="117"/>
      <c r="J137" s="117"/>
      <c r="K137" s="117"/>
      <c r="L137" s="117"/>
    </row>
    <row r="138" spans="1:12">
      <c r="A138" s="141" t="s">
        <v>489</v>
      </c>
      <c r="B138" s="117"/>
      <c r="C138" s="117"/>
      <c r="D138" s="67"/>
      <c r="E138" s="67"/>
      <c r="F138" s="117"/>
      <c r="G138" s="340"/>
      <c r="H138" s="117"/>
      <c r="I138" s="117"/>
      <c r="J138" s="117"/>
      <c r="K138" s="117"/>
      <c r="L138" s="117"/>
    </row>
    <row r="139" spans="1:12">
      <c r="A139" s="141" t="s">
        <v>490</v>
      </c>
      <c r="B139" s="117"/>
      <c r="C139" s="117"/>
      <c r="D139" s="67"/>
      <c r="E139" s="67"/>
      <c r="F139" s="117"/>
      <c r="G139" s="340"/>
      <c r="H139" s="117"/>
      <c r="I139" s="117"/>
      <c r="J139" s="117"/>
      <c r="K139" s="117"/>
      <c r="L139" s="117"/>
    </row>
    <row r="140" spans="1:12">
      <c r="A140" s="141" t="s">
        <v>491</v>
      </c>
      <c r="B140" s="117"/>
      <c r="C140" s="117"/>
      <c r="D140" s="67"/>
      <c r="E140" s="67"/>
      <c r="F140" s="117"/>
      <c r="G140" s="340"/>
      <c r="H140" s="117"/>
      <c r="I140" s="117"/>
      <c r="J140" s="117"/>
      <c r="K140" s="117"/>
      <c r="L140" s="117"/>
    </row>
    <row r="141" spans="1:12">
      <c r="A141" s="141" t="s">
        <v>492</v>
      </c>
      <c r="B141" s="117"/>
      <c r="C141" s="117"/>
      <c r="D141" s="67"/>
      <c r="E141" s="67"/>
      <c r="F141" s="117"/>
      <c r="G141" s="340"/>
      <c r="H141" s="117"/>
      <c r="I141" s="117"/>
      <c r="J141" s="117"/>
      <c r="K141" s="117"/>
      <c r="L141" s="117"/>
    </row>
    <row r="142" spans="1:12">
      <c r="A142" s="141" t="s">
        <v>493</v>
      </c>
      <c r="B142" s="117"/>
      <c r="C142" s="117"/>
      <c r="D142" s="67"/>
      <c r="E142" s="67"/>
      <c r="F142" s="117"/>
      <c r="G142" s="340"/>
      <c r="H142" s="117"/>
      <c r="I142" s="117"/>
      <c r="J142" s="117"/>
      <c r="K142" s="117"/>
      <c r="L142" s="117"/>
    </row>
    <row r="143" spans="1:12">
      <c r="A143" s="141" t="s">
        <v>494</v>
      </c>
      <c r="B143" s="117"/>
      <c r="C143" s="117"/>
      <c r="D143" s="67"/>
      <c r="E143" s="67"/>
      <c r="F143" s="117"/>
      <c r="G143" s="340"/>
      <c r="H143" s="117"/>
      <c r="I143" s="117"/>
      <c r="J143" s="117"/>
      <c r="K143" s="117"/>
      <c r="L143" s="117"/>
    </row>
    <row r="144" spans="1:12">
      <c r="A144" s="141" t="s">
        <v>495</v>
      </c>
      <c r="B144" s="117"/>
      <c r="C144" s="117"/>
      <c r="D144" s="67"/>
      <c r="E144" s="67"/>
      <c r="F144" s="117"/>
      <c r="G144" s="340"/>
      <c r="H144" s="117"/>
      <c r="I144" s="117"/>
      <c r="J144" s="117"/>
      <c r="K144" s="117"/>
      <c r="L144" s="117"/>
    </row>
    <row r="145" spans="1:12">
      <c r="A145" s="141" t="s">
        <v>496</v>
      </c>
      <c r="B145" s="117"/>
      <c r="C145" s="117"/>
      <c r="D145" s="67"/>
      <c r="E145" s="67"/>
      <c r="F145" s="117"/>
      <c r="G145" s="340"/>
      <c r="H145" s="117"/>
      <c r="I145" s="117"/>
      <c r="J145" s="117"/>
      <c r="K145" s="117"/>
      <c r="L145" s="117"/>
    </row>
    <row r="146" spans="1:12">
      <c r="A146" s="141" t="s">
        <v>497</v>
      </c>
      <c r="B146" s="117"/>
      <c r="C146" s="117"/>
      <c r="D146" s="67"/>
      <c r="E146" s="67"/>
      <c r="F146" s="117"/>
      <c r="G146" s="340"/>
      <c r="H146" s="117"/>
      <c r="I146" s="117"/>
      <c r="J146" s="117"/>
      <c r="K146" s="117"/>
      <c r="L146" s="117"/>
    </row>
    <row r="147" spans="1:12">
      <c r="A147" s="141" t="s">
        <v>498</v>
      </c>
      <c r="B147" s="117"/>
      <c r="C147" s="117"/>
      <c r="D147" s="67"/>
      <c r="E147" s="67"/>
      <c r="F147" s="117"/>
      <c r="G147" s="340"/>
      <c r="H147" s="339"/>
      <c r="I147" s="117"/>
      <c r="J147" s="339"/>
      <c r="K147" s="339"/>
      <c r="L147" s="117"/>
    </row>
    <row r="148" spans="1:12">
      <c r="A148" s="141" t="s">
        <v>499</v>
      </c>
      <c r="B148" s="117"/>
      <c r="C148" s="117"/>
      <c r="D148" s="67"/>
      <c r="E148" s="67"/>
      <c r="F148" s="117"/>
      <c r="G148" s="339"/>
      <c r="H148" s="339"/>
      <c r="I148" s="117"/>
      <c r="J148" s="339"/>
      <c r="K148" s="339"/>
      <c r="L148" s="117"/>
    </row>
    <row r="149" spans="1:12">
      <c r="A149" s="141" t="s">
        <v>500</v>
      </c>
      <c r="B149" s="117"/>
      <c r="C149" s="117"/>
      <c r="D149" s="67"/>
      <c r="E149" s="67"/>
      <c r="F149" s="117"/>
      <c r="G149" s="339"/>
      <c r="H149" s="339"/>
      <c r="I149" s="117"/>
      <c r="J149" s="339"/>
      <c r="K149" s="339"/>
      <c r="L149" s="117"/>
    </row>
    <row r="150" spans="1:12">
      <c r="A150" s="141" t="s">
        <v>501</v>
      </c>
      <c r="B150" s="117"/>
      <c r="C150" s="117"/>
      <c r="D150" s="67"/>
      <c r="E150" s="67"/>
      <c r="F150" s="117"/>
      <c r="G150" s="339"/>
      <c r="H150" s="339"/>
      <c r="I150" s="117"/>
      <c r="J150" s="339"/>
      <c r="K150" s="339"/>
      <c r="L150" s="117"/>
    </row>
    <row r="151" spans="1:12">
      <c r="A151" s="141" t="s">
        <v>502</v>
      </c>
      <c r="B151" s="117"/>
      <c r="C151" s="117"/>
      <c r="D151" s="67"/>
      <c r="E151" s="67"/>
      <c r="F151" s="117"/>
      <c r="G151" s="339"/>
      <c r="H151" s="339"/>
      <c r="I151" s="117"/>
      <c r="J151" s="339"/>
      <c r="K151" s="339"/>
      <c r="L151" s="117"/>
    </row>
    <row r="152" spans="1:12">
      <c r="A152" s="141" t="s">
        <v>503</v>
      </c>
      <c r="B152" s="117"/>
      <c r="C152" s="117"/>
      <c r="D152" s="67"/>
      <c r="E152" s="67"/>
      <c r="F152" s="117"/>
      <c r="G152" s="339"/>
      <c r="H152" s="339"/>
      <c r="I152" s="117"/>
      <c r="J152" s="339"/>
      <c r="K152" s="339"/>
      <c r="L152" s="117"/>
    </row>
    <row r="153" spans="1:12">
      <c r="A153" s="141" t="s">
        <v>504</v>
      </c>
      <c r="B153" s="117"/>
      <c r="C153" s="117"/>
      <c r="D153" s="67"/>
      <c r="E153" s="67"/>
      <c r="F153" s="117"/>
      <c r="G153" s="339"/>
      <c r="H153" s="339"/>
      <c r="I153" s="117"/>
      <c r="J153" s="339"/>
      <c r="K153" s="339"/>
      <c r="L153" s="117"/>
    </row>
    <row r="154" spans="1:12">
      <c r="A154" s="141" t="s">
        <v>505</v>
      </c>
      <c r="B154" s="117"/>
      <c r="C154" s="117"/>
      <c r="D154" s="67"/>
      <c r="E154" s="67"/>
      <c r="F154" s="117"/>
      <c r="G154" s="339"/>
      <c r="H154" s="339"/>
      <c r="I154" s="117"/>
      <c r="J154" s="339"/>
      <c r="K154" s="339"/>
      <c r="L154" s="117"/>
    </row>
    <row r="155" spans="1:12">
      <c r="A155" s="141" t="s">
        <v>506</v>
      </c>
      <c r="B155" s="117"/>
      <c r="C155" s="117"/>
      <c r="D155" s="67"/>
      <c r="E155" s="67"/>
      <c r="F155" s="117"/>
      <c r="G155" s="339"/>
      <c r="H155" s="339"/>
      <c r="I155" s="117"/>
      <c r="J155" s="339"/>
      <c r="K155" s="339"/>
      <c r="L155" s="117"/>
    </row>
    <row r="156" spans="1:12">
      <c r="A156" s="477" t="s">
        <v>507</v>
      </c>
    </row>
    <row r="157" spans="1:12">
      <c r="A157" s="477" t="s">
        <v>508</v>
      </c>
    </row>
    <row r="158" spans="1:12">
      <c r="A158" s="477" t="s">
        <v>509</v>
      </c>
    </row>
    <row r="159" spans="1:12">
      <c r="A159" s="477" t="s">
        <v>510</v>
      </c>
    </row>
    <row r="160" spans="1:12">
      <c r="A160" s="477" t="s">
        <v>511</v>
      </c>
    </row>
    <row r="161" spans="1:12">
      <c r="A161" s="477" t="s">
        <v>512</v>
      </c>
    </row>
    <row r="162" spans="1:12">
      <c r="A162" s="477" t="s">
        <v>513</v>
      </c>
    </row>
    <row r="163" spans="1:12">
      <c r="A163" s="477" t="s">
        <v>514</v>
      </c>
    </row>
    <row r="164" spans="1:12">
      <c r="A164" s="477" t="s">
        <v>515</v>
      </c>
    </row>
    <row r="165" spans="1:12">
      <c r="A165" s="477" t="s">
        <v>516</v>
      </c>
    </row>
    <row r="166" spans="1:12">
      <c r="A166" s="477" t="s">
        <v>517</v>
      </c>
    </row>
    <row r="167" spans="1:12">
      <c r="A167" s="477" t="s">
        <v>518</v>
      </c>
    </row>
    <row r="168" spans="1:12">
      <c r="A168" s="477" t="s">
        <v>519</v>
      </c>
    </row>
    <row r="169" spans="1:12">
      <c r="A169" s="477" t="s">
        <v>520</v>
      </c>
    </row>
    <row r="170" spans="1:12">
      <c r="A170" s="477" t="s">
        <v>521</v>
      </c>
    </row>
    <row r="171" spans="1:12">
      <c r="A171" s="477" t="s">
        <v>522</v>
      </c>
    </row>
    <row r="172" spans="1:12">
      <c r="A172" s="141" t="s">
        <v>523</v>
      </c>
      <c r="B172" s="117"/>
      <c r="C172" s="117"/>
      <c r="D172" s="67"/>
      <c r="E172" s="67"/>
      <c r="F172" s="117"/>
      <c r="G172" s="339"/>
      <c r="H172" s="339"/>
      <c r="I172" s="117"/>
      <c r="J172" s="339"/>
      <c r="K172" s="339"/>
      <c r="L172" s="117"/>
    </row>
    <row r="173" spans="1:12">
      <c r="A173" s="141" t="s">
        <v>524</v>
      </c>
      <c r="B173" s="117"/>
      <c r="C173" s="117"/>
      <c r="D173" s="67"/>
      <c r="E173" s="67"/>
      <c r="F173" s="117"/>
      <c r="G173" s="339"/>
      <c r="H173" s="339"/>
      <c r="I173" s="117"/>
      <c r="J173" s="339"/>
      <c r="K173" s="339"/>
      <c r="L173" s="117"/>
    </row>
    <row r="174" spans="1:12">
      <c r="A174" s="141" t="s">
        <v>525</v>
      </c>
      <c r="B174" s="117"/>
      <c r="C174" s="117"/>
      <c r="D174" s="67"/>
      <c r="E174" s="67"/>
      <c r="F174" s="117"/>
      <c r="G174" s="339"/>
      <c r="H174" s="339"/>
      <c r="I174" s="117"/>
      <c r="J174" s="339"/>
      <c r="K174" s="339"/>
      <c r="L174" s="117"/>
    </row>
    <row r="175" spans="1:12">
      <c r="A175" s="141" t="s">
        <v>526</v>
      </c>
      <c r="B175" s="117"/>
      <c r="C175" s="117"/>
      <c r="D175" s="67"/>
      <c r="E175" s="67"/>
      <c r="F175" s="117"/>
      <c r="G175" s="339"/>
      <c r="H175" s="339"/>
      <c r="I175" s="117"/>
      <c r="J175" s="339"/>
      <c r="K175" s="339"/>
      <c r="L175" s="117"/>
    </row>
    <row r="176" spans="1:12">
      <c r="A176" s="141" t="s">
        <v>527</v>
      </c>
      <c r="B176" s="117"/>
      <c r="C176" s="117"/>
      <c r="D176" s="67"/>
      <c r="E176" s="67"/>
      <c r="F176" s="117"/>
      <c r="G176" s="339"/>
      <c r="H176" s="339"/>
      <c r="I176" s="117"/>
      <c r="J176" s="339"/>
      <c r="K176" s="339"/>
      <c r="L176" s="117"/>
    </row>
    <row r="177" spans="1:12">
      <c r="A177" s="141" t="s">
        <v>528</v>
      </c>
      <c r="B177" s="117"/>
      <c r="C177" s="117"/>
      <c r="D177" s="67"/>
      <c r="E177" s="67"/>
      <c r="F177" s="117"/>
      <c r="G177" s="339"/>
      <c r="H177" s="339"/>
      <c r="I177" s="117"/>
      <c r="J177" s="339"/>
      <c r="K177" s="339"/>
      <c r="L177" s="117"/>
    </row>
    <row r="178" spans="1:12">
      <c r="A178" s="141" t="s">
        <v>529</v>
      </c>
      <c r="B178" s="117"/>
      <c r="C178" s="117"/>
      <c r="D178" s="67"/>
      <c r="E178" s="67"/>
      <c r="F178" s="117"/>
      <c r="G178" s="339"/>
      <c r="H178" s="339"/>
      <c r="I178" s="117"/>
      <c r="J178" s="339"/>
      <c r="K178" s="339"/>
      <c r="L178" s="117"/>
    </row>
    <row r="179" spans="1:12">
      <c r="A179" s="141" t="s">
        <v>530</v>
      </c>
      <c r="B179" s="117"/>
      <c r="C179" s="117"/>
      <c r="D179" s="67"/>
      <c r="E179" s="67"/>
      <c r="F179" s="117"/>
      <c r="G179" s="339"/>
      <c r="H179" s="339"/>
      <c r="I179" s="117"/>
      <c r="J179" s="339"/>
      <c r="K179" s="339"/>
      <c r="L179" s="117"/>
    </row>
    <row r="180" spans="1:12">
      <c r="A180" s="141" t="s">
        <v>531</v>
      </c>
      <c r="B180" s="117"/>
      <c r="C180" s="117"/>
      <c r="D180" s="67"/>
      <c r="E180" s="67"/>
      <c r="F180" s="117"/>
      <c r="G180" s="339"/>
      <c r="H180" s="339"/>
      <c r="I180" s="117"/>
      <c r="J180" s="339"/>
      <c r="K180" s="339"/>
      <c r="L180" s="117"/>
    </row>
    <row r="181" spans="1:12">
      <c r="A181" s="141" t="s">
        <v>532</v>
      </c>
      <c r="B181" s="117"/>
      <c r="C181" s="117"/>
      <c r="D181" s="67"/>
      <c r="E181" s="67"/>
      <c r="F181" s="117"/>
      <c r="G181" s="339"/>
      <c r="H181" s="339"/>
      <c r="I181" s="117"/>
      <c r="J181" s="339"/>
      <c r="K181" s="339"/>
      <c r="L181" s="117"/>
    </row>
    <row r="182" spans="1:12">
      <c r="A182" s="141" t="s">
        <v>533</v>
      </c>
      <c r="B182" s="117"/>
      <c r="C182" s="117"/>
      <c r="D182" s="67"/>
      <c r="E182" s="67"/>
      <c r="F182" s="117"/>
      <c r="G182" s="339"/>
      <c r="H182" s="339"/>
      <c r="I182" s="117"/>
      <c r="J182" s="339"/>
      <c r="K182" s="339"/>
      <c r="L182" s="117"/>
    </row>
    <row r="183" spans="1:12">
      <c r="A183" s="141" t="s">
        <v>534</v>
      </c>
      <c r="B183" s="117"/>
      <c r="C183" s="117"/>
      <c r="D183" s="67"/>
      <c r="E183" s="67"/>
      <c r="F183" s="117"/>
      <c r="G183" s="339"/>
      <c r="H183" s="339"/>
      <c r="I183" s="117"/>
      <c r="J183" s="339"/>
      <c r="K183" s="339"/>
      <c r="L183" s="117"/>
    </row>
    <row r="184" spans="1:12">
      <c r="A184" s="141" t="s">
        <v>535</v>
      </c>
      <c r="B184" s="117"/>
      <c r="C184" s="117"/>
      <c r="D184" s="67"/>
      <c r="E184" s="67"/>
      <c r="F184" s="117"/>
      <c r="G184" s="339"/>
      <c r="H184" s="339"/>
      <c r="I184" s="117"/>
      <c r="J184" s="339"/>
      <c r="K184" s="339"/>
      <c r="L184" s="117"/>
    </row>
    <row r="185" spans="1:12">
      <c r="A185" s="141" t="s">
        <v>536</v>
      </c>
      <c r="B185" s="117"/>
      <c r="C185" s="117"/>
      <c r="D185" s="67"/>
      <c r="E185" s="67"/>
      <c r="F185" s="117"/>
      <c r="G185" s="339"/>
      <c r="H185" s="339"/>
      <c r="I185" s="117"/>
      <c r="J185" s="339"/>
      <c r="K185" s="339"/>
      <c r="L185" s="117"/>
    </row>
    <row r="186" spans="1:12">
      <c r="A186" s="141" t="s">
        <v>537</v>
      </c>
      <c r="B186" s="117"/>
      <c r="C186" s="117"/>
      <c r="D186" s="67"/>
      <c r="E186" s="67"/>
      <c r="F186" s="117"/>
      <c r="G186" s="339"/>
      <c r="H186" s="339"/>
      <c r="I186" s="117"/>
      <c r="J186" s="339"/>
      <c r="K186" s="339"/>
      <c r="L186" s="117"/>
    </row>
    <row r="187" spans="1:12">
      <c r="A187" s="141" t="s">
        <v>538</v>
      </c>
      <c r="B187" s="117"/>
      <c r="C187" s="117"/>
      <c r="D187" s="67"/>
      <c r="E187" s="67"/>
      <c r="F187" s="117"/>
      <c r="G187" s="339"/>
      <c r="H187" s="339"/>
      <c r="I187" s="117"/>
      <c r="J187" s="339"/>
      <c r="K187" s="339"/>
      <c r="L187" s="117"/>
    </row>
    <row r="188" spans="1:12">
      <c r="A188" s="141" t="s">
        <v>539</v>
      </c>
      <c r="B188" s="117"/>
      <c r="C188" s="117"/>
      <c r="D188" s="67"/>
      <c r="E188" s="67"/>
      <c r="F188" s="117"/>
      <c r="G188" s="339"/>
      <c r="H188" s="339"/>
      <c r="I188" s="117"/>
      <c r="J188" s="339"/>
      <c r="K188" s="339"/>
      <c r="L188" s="117"/>
    </row>
    <row r="189" spans="1:12">
      <c r="A189" s="141" t="s">
        <v>540</v>
      </c>
      <c r="B189" s="117"/>
      <c r="C189" s="117"/>
      <c r="D189" s="67"/>
      <c r="E189" s="67"/>
      <c r="F189" s="117"/>
      <c r="G189" s="339"/>
      <c r="H189" s="339"/>
      <c r="I189" s="117"/>
      <c r="J189" s="339"/>
      <c r="K189" s="339"/>
      <c r="L189" s="117"/>
    </row>
    <row r="190" spans="1:12">
      <c r="A190" s="141" t="s">
        <v>541</v>
      </c>
      <c r="B190" s="117"/>
      <c r="C190" s="117"/>
      <c r="D190" s="67"/>
      <c r="E190" s="67"/>
      <c r="F190" s="117"/>
      <c r="G190" s="339"/>
      <c r="H190" s="339"/>
      <c r="I190" s="117"/>
      <c r="J190" s="339"/>
      <c r="K190" s="339"/>
      <c r="L190" s="117"/>
    </row>
    <row r="191" spans="1:12">
      <c r="A191" s="141" t="s">
        <v>542</v>
      </c>
      <c r="B191" s="117"/>
      <c r="C191" s="117"/>
      <c r="D191" s="67"/>
      <c r="E191" s="67"/>
      <c r="F191" s="117"/>
      <c r="G191" s="339"/>
      <c r="H191" s="339"/>
      <c r="I191" s="117"/>
      <c r="J191" s="339"/>
      <c r="K191" s="339"/>
      <c r="L191" s="117"/>
    </row>
    <row r="192" spans="1:12">
      <c r="A192" s="141" t="s">
        <v>543</v>
      </c>
      <c r="B192" s="117"/>
      <c r="C192" s="117"/>
      <c r="D192" s="67"/>
      <c r="E192" s="67"/>
      <c r="F192" s="117"/>
      <c r="G192" s="339"/>
      <c r="H192" s="339"/>
      <c r="I192" s="117"/>
      <c r="J192" s="339"/>
      <c r="K192" s="339"/>
      <c r="L192" s="117"/>
    </row>
    <row r="193" spans="1:12">
      <c r="A193" s="141" t="s">
        <v>544</v>
      </c>
      <c r="B193" s="117"/>
      <c r="C193" s="117"/>
      <c r="D193" s="67"/>
      <c r="E193" s="67"/>
      <c r="F193" s="117"/>
      <c r="G193" s="339"/>
      <c r="H193" s="339"/>
      <c r="I193" s="117"/>
      <c r="J193" s="339"/>
      <c r="K193" s="339"/>
      <c r="L193" s="117"/>
    </row>
    <row r="194" spans="1:12">
      <c r="A194" s="141" t="s">
        <v>545</v>
      </c>
      <c r="B194" s="117"/>
      <c r="C194" s="117"/>
      <c r="D194" s="67"/>
      <c r="E194" s="67"/>
      <c r="F194" s="117"/>
      <c r="G194" s="339"/>
      <c r="H194" s="339"/>
      <c r="I194" s="117"/>
      <c r="J194" s="339"/>
      <c r="K194" s="339"/>
      <c r="L194" s="117"/>
    </row>
    <row r="195" spans="1:12">
      <c r="A195" s="141" t="s">
        <v>546</v>
      </c>
      <c r="B195" s="117"/>
      <c r="C195" s="117"/>
      <c r="D195" s="67"/>
      <c r="E195" s="67"/>
      <c r="F195" s="117"/>
      <c r="G195" s="339"/>
      <c r="H195" s="339"/>
      <c r="I195" s="117"/>
      <c r="J195" s="339"/>
      <c r="K195" s="339"/>
      <c r="L195" s="117"/>
    </row>
    <row r="196" spans="1:12">
      <c r="A196" s="141" t="s">
        <v>547</v>
      </c>
      <c r="B196" s="117"/>
      <c r="C196" s="117"/>
      <c r="D196" s="67"/>
      <c r="E196" s="67"/>
      <c r="F196" s="117"/>
      <c r="G196" s="339"/>
      <c r="H196" s="339"/>
      <c r="I196" s="117"/>
      <c r="J196" s="339"/>
      <c r="K196" s="339"/>
      <c r="L196" s="117"/>
    </row>
    <row r="197" spans="1:12">
      <c r="A197" s="141" t="s">
        <v>548</v>
      </c>
      <c r="B197" s="117"/>
      <c r="C197" s="117"/>
      <c r="D197" s="67"/>
      <c r="E197" s="67"/>
      <c r="F197" s="117"/>
      <c r="G197" s="339"/>
      <c r="H197" s="339"/>
      <c r="I197" s="117"/>
      <c r="J197" s="339"/>
      <c r="K197" s="339"/>
      <c r="L197" s="117"/>
    </row>
    <row r="198" spans="1:12">
      <c r="A198" s="141" t="s">
        <v>549</v>
      </c>
      <c r="B198" s="117"/>
      <c r="C198" s="117"/>
      <c r="D198" s="67"/>
      <c r="E198" s="67"/>
      <c r="F198" s="117"/>
      <c r="G198" s="339"/>
      <c r="H198" s="339"/>
      <c r="I198" s="117"/>
      <c r="J198" s="339"/>
      <c r="K198" s="339"/>
      <c r="L198" s="117"/>
    </row>
    <row r="199" spans="1:12">
      <c r="A199" s="141" t="s">
        <v>550</v>
      </c>
      <c r="B199" s="117"/>
      <c r="C199" s="117"/>
      <c r="D199" s="67"/>
      <c r="E199" s="67"/>
      <c r="F199" s="117"/>
      <c r="G199" s="339"/>
      <c r="H199" s="339"/>
      <c r="I199" s="117"/>
      <c r="J199" s="339"/>
      <c r="K199" s="339"/>
      <c r="L199" s="117"/>
    </row>
    <row r="200" spans="1:12">
      <c r="A200" s="141" t="s">
        <v>551</v>
      </c>
      <c r="B200" s="117"/>
      <c r="C200" s="117"/>
      <c r="D200" s="67"/>
      <c r="E200" s="67"/>
      <c r="F200" s="117"/>
      <c r="G200" s="339"/>
      <c r="H200" s="339"/>
      <c r="I200" s="117"/>
      <c r="J200" s="339"/>
      <c r="K200" s="339"/>
      <c r="L200" s="117"/>
    </row>
    <row r="201" spans="1:12">
      <c r="A201" s="141" t="s">
        <v>552</v>
      </c>
      <c r="B201" s="117"/>
      <c r="C201" s="117"/>
      <c r="D201" s="67"/>
      <c r="E201" s="67"/>
      <c r="F201" s="117"/>
      <c r="G201" s="339"/>
      <c r="H201" s="339"/>
      <c r="I201" s="117"/>
      <c r="J201" s="339"/>
      <c r="K201" s="339"/>
      <c r="L201" s="117"/>
    </row>
    <row r="202" spans="1:12">
      <c r="A202" s="141" t="s">
        <v>553</v>
      </c>
      <c r="B202" s="117"/>
      <c r="C202" s="117"/>
      <c r="D202" s="67"/>
      <c r="E202" s="67"/>
      <c r="F202" s="117"/>
      <c r="G202" s="339"/>
      <c r="H202" s="339"/>
      <c r="I202" s="117"/>
      <c r="J202" s="339"/>
      <c r="K202" s="339"/>
      <c r="L202" s="117"/>
    </row>
    <row r="203" spans="1:12">
      <c r="A203" s="141" t="s">
        <v>554</v>
      </c>
      <c r="B203" s="117"/>
      <c r="C203" s="117"/>
      <c r="D203" s="67"/>
      <c r="E203" s="67"/>
      <c r="F203" s="117"/>
      <c r="G203" s="339"/>
      <c r="H203" s="339"/>
      <c r="I203" s="117"/>
      <c r="J203" s="339"/>
      <c r="K203" s="339"/>
      <c r="L203" s="117"/>
    </row>
    <row r="204" spans="1:12">
      <c r="A204" s="141" t="s">
        <v>555</v>
      </c>
      <c r="B204" s="117"/>
      <c r="C204" s="117"/>
      <c r="D204" s="67"/>
      <c r="E204" s="67"/>
      <c r="F204" s="117"/>
      <c r="G204" s="339"/>
      <c r="H204" s="339"/>
      <c r="I204" s="117"/>
      <c r="J204" s="339"/>
      <c r="K204" s="339"/>
      <c r="L204" s="117"/>
    </row>
    <row r="205" spans="1:12">
      <c r="A205" s="141" t="s">
        <v>556</v>
      </c>
      <c r="B205" s="117"/>
      <c r="C205" s="117"/>
      <c r="D205" s="67"/>
      <c r="E205" s="67"/>
      <c r="F205" s="117"/>
      <c r="G205" s="339"/>
      <c r="H205" s="339"/>
      <c r="I205" s="117"/>
      <c r="J205" s="339"/>
      <c r="K205" s="339"/>
      <c r="L205" s="117"/>
    </row>
    <row r="206" spans="1:12">
      <c r="A206" s="141" t="s">
        <v>557</v>
      </c>
      <c r="B206" s="117"/>
      <c r="C206" s="117"/>
      <c r="D206" s="67"/>
      <c r="E206" s="67"/>
      <c r="F206" s="117"/>
      <c r="G206" s="339"/>
      <c r="H206" s="339"/>
      <c r="I206" s="117"/>
      <c r="J206" s="339"/>
      <c r="K206" s="339"/>
      <c r="L206" s="117"/>
    </row>
    <row r="207" spans="1:12">
      <c r="A207" s="141" t="s">
        <v>558</v>
      </c>
      <c r="B207" s="117"/>
      <c r="C207" s="117"/>
      <c r="D207" s="67"/>
      <c r="E207" s="67"/>
      <c r="F207" s="117"/>
      <c r="G207" s="339"/>
      <c r="H207" s="339"/>
      <c r="I207" s="117"/>
      <c r="J207" s="339"/>
      <c r="K207" s="339"/>
      <c r="L207" s="117"/>
    </row>
    <row r="208" spans="1:12">
      <c r="A208" s="141" t="s">
        <v>559</v>
      </c>
      <c r="B208" s="117"/>
      <c r="C208" s="117"/>
      <c r="D208" s="67"/>
      <c r="E208" s="67"/>
      <c r="F208" s="117"/>
      <c r="G208" s="339"/>
      <c r="H208" s="339"/>
      <c r="I208" s="117"/>
      <c r="J208" s="339"/>
      <c r="K208" s="339"/>
      <c r="L208" s="117"/>
    </row>
    <row r="209" spans="1:12">
      <c r="A209" s="141" t="s">
        <v>560</v>
      </c>
      <c r="B209" s="117"/>
      <c r="C209" s="117"/>
      <c r="D209" s="67"/>
      <c r="E209" s="67"/>
      <c r="F209" s="117"/>
      <c r="G209" s="339"/>
      <c r="H209" s="339"/>
      <c r="I209" s="117"/>
      <c r="J209" s="339"/>
      <c r="K209" s="339"/>
      <c r="L209" s="117"/>
    </row>
    <row r="210" spans="1:12">
      <c r="A210" s="141" t="s">
        <v>561</v>
      </c>
      <c r="B210" s="117"/>
      <c r="C210" s="117"/>
      <c r="D210" s="67"/>
      <c r="E210" s="67"/>
      <c r="F210" s="117"/>
      <c r="G210" s="339"/>
      <c r="H210" s="339"/>
      <c r="I210" s="117"/>
      <c r="J210" s="339"/>
      <c r="K210" s="339"/>
      <c r="L210" s="117"/>
    </row>
    <row r="211" spans="1:12">
      <c r="A211" s="141" t="s">
        <v>562</v>
      </c>
      <c r="B211" s="117"/>
      <c r="C211" s="117"/>
      <c r="D211" s="67"/>
      <c r="E211" s="67"/>
      <c r="F211" s="117"/>
      <c r="G211" s="339"/>
      <c r="H211" s="339"/>
      <c r="I211" s="117"/>
      <c r="J211" s="339"/>
      <c r="K211" s="339"/>
      <c r="L211" s="117"/>
    </row>
    <row r="212" spans="1:12">
      <c r="A212" s="141" t="s">
        <v>563</v>
      </c>
      <c r="B212" s="117"/>
      <c r="C212" s="117"/>
      <c r="D212" s="67"/>
      <c r="E212" s="67"/>
      <c r="F212" s="117"/>
      <c r="G212" s="339"/>
      <c r="H212" s="339"/>
      <c r="I212" s="117"/>
      <c r="J212" s="339"/>
      <c r="K212" s="339"/>
      <c r="L212" s="117"/>
    </row>
    <row r="213" spans="1:12">
      <c r="A213" s="141" t="s">
        <v>564</v>
      </c>
      <c r="B213" s="117"/>
      <c r="C213" s="117"/>
      <c r="D213" s="67"/>
      <c r="E213" s="67"/>
      <c r="F213" s="117"/>
      <c r="G213" s="339"/>
      <c r="H213" s="339"/>
      <c r="I213" s="117"/>
      <c r="J213" s="339"/>
      <c r="K213" s="339"/>
      <c r="L213" s="117"/>
    </row>
    <row r="214" spans="1:12">
      <c r="A214" s="141" t="s">
        <v>565</v>
      </c>
      <c r="B214" s="117"/>
      <c r="C214" s="117"/>
      <c r="D214" s="67"/>
      <c r="E214" s="67"/>
      <c r="F214" s="117"/>
      <c r="G214" s="339"/>
      <c r="H214" s="339"/>
      <c r="I214" s="117"/>
      <c r="J214" s="339"/>
      <c r="K214" s="339"/>
      <c r="L214" s="117"/>
    </row>
    <row r="215" spans="1:12">
      <c r="A215" s="141" t="s">
        <v>566</v>
      </c>
      <c r="B215" s="117"/>
      <c r="C215" s="117"/>
      <c r="D215" s="67"/>
      <c r="E215" s="67"/>
      <c r="F215" s="117"/>
      <c r="G215" s="339"/>
      <c r="H215" s="339"/>
      <c r="I215" s="117"/>
      <c r="J215" s="339"/>
      <c r="K215" s="339"/>
      <c r="L215" s="117"/>
    </row>
    <row r="216" spans="1:12">
      <c r="A216" s="141" t="s">
        <v>567</v>
      </c>
      <c r="B216" s="117"/>
      <c r="C216" s="117"/>
      <c r="D216" s="67"/>
      <c r="E216" s="67"/>
      <c r="F216" s="117"/>
      <c r="G216" s="339"/>
      <c r="H216" s="339"/>
      <c r="I216" s="117"/>
      <c r="J216" s="339"/>
      <c r="K216" s="339"/>
      <c r="L216" s="117"/>
    </row>
    <row r="217" spans="1:12">
      <c r="A217" s="141" t="s">
        <v>568</v>
      </c>
      <c r="B217" s="117"/>
      <c r="C217" s="117"/>
      <c r="D217" s="67"/>
      <c r="E217" s="67"/>
      <c r="F217" s="117"/>
      <c r="G217" s="339"/>
      <c r="H217" s="339"/>
      <c r="I217" s="117"/>
      <c r="J217" s="339"/>
      <c r="K217" s="339"/>
      <c r="L217" s="117"/>
    </row>
    <row r="218" spans="1:12">
      <c r="A218" s="141" t="s">
        <v>569</v>
      </c>
      <c r="B218" s="117"/>
      <c r="C218" s="117"/>
      <c r="D218" s="67"/>
      <c r="E218" s="67"/>
      <c r="F218" s="117"/>
      <c r="G218" s="339"/>
      <c r="H218" s="339"/>
      <c r="I218" s="117"/>
      <c r="J218" s="339"/>
      <c r="K218" s="339"/>
      <c r="L218" s="117"/>
    </row>
    <row r="219" spans="1:12">
      <c r="A219" s="141" t="s">
        <v>570</v>
      </c>
      <c r="B219" s="117"/>
      <c r="C219" s="117"/>
      <c r="D219" s="67"/>
      <c r="E219" s="67"/>
      <c r="F219" s="117"/>
      <c r="G219" s="339"/>
      <c r="H219" s="339"/>
      <c r="I219" s="117"/>
      <c r="J219" s="339"/>
      <c r="K219" s="339"/>
      <c r="L219" s="117"/>
    </row>
    <row r="220" spans="1:12">
      <c r="A220" s="141" t="s">
        <v>571</v>
      </c>
      <c r="B220" s="117"/>
      <c r="C220" s="117"/>
      <c r="D220" s="67"/>
      <c r="E220" s="67"/>
      <c r="F220" s="117"/>
      <c r="G220" s="339"/>
      <c r="H220" s="339"/>
      <c r="I220" s="117"/>
      <c r="J220" s="339"/>
      <c r="K220" s="339"/>
      <c r="L220" s="117"/>
    </row>
    <row r="221" spans="1:12">
      <c r="A221" s="141" t="s">
        <v>572</v>
      </c>
      <c r="B221" s="117"/>
      <c r="C221" s="117"/>
      <c r="D221" s="67"/>
      <c r="E221" s="67"/>
      <c r="F221" s="117"/>
      <c r="G221" s="339"/>
      <c r="H221" s="339"/>
      <c r="I221" s="117"/>
      <c r="J221" s="339"/>
      <c r="K221" s="339"/>
      <c r="L221" s="117"/>
    </row>
    <row r="222" spans="1:12">
      <c r="A222" s="141" t="s">
        <v>573</v>
      </c>
      <c r="B222" s="117"/>
      <c r="C222" s="117"/>
      <c r="D222" s="67"/>
      <c r="E222" s="67"/>
      <c r="F222" s="117"/>
      <c r="G222" s="339"/>
      <c r="H222" s="339"/>
      <c r="I222" s="117"/>
      <c r="J222" s="339"/>
      <c r="K222" s="339"/>
      <c r="L222" s="117"/>
    </row>
    <row r="223" spans="1:12">
      <c r="A223" s="141" t="s">
        <v>574</v>
      </c>
      <c r="B223" s="117"/>
      <c r="C223" s="117"/>
      <c r="D223" s="67"/>
      <c r="E223" s="67"/>
      <c r="F223" s="117"/>
      <c r="G223" s="339"/>
      <c r="H223" s="339"/>
      <c r="I223" s="117"/>
      <c r="J223" s="339"/>
      <c r="K223" s="339"/>
      <c r="L223" s="117"/>
    </row>
    <row r="224" spans="1:12">
      <c r="A224" s="141" t="s">
        <v>575</v>
      </c>
      <c r="B224" s="117"/>
      <c r="C224" s="117"/>
      <c r="D224" s="67"/>
      <c r="E224" s="67"/>
      <c r="F224" s="117"/>
      <c r="G224" s="339"/>
      <c r="H224" s="339"/>
      <c r="I224" s="117"/>
      <c r="J224" s="339"/>
      <c r="K224" s="339"/>
      <c r="L224" s="117"/>
    </row>
    <row r="225" spans="1:12">
      <c r="A225" s="141" t="s">
        <v>576</v>
      </c>
      <c r="B225" s="117"/>
      <c r="C225" s="117"/>
      <c r="D225" s="67"/>
      <c r="E225" s="67"/>
      <c r="F225" s="117"/>
      <c r="G225" s="339"/>
      <c r="H225" s="339"/>
      <c r="I225" s="117"/>
      <c r="J225" s="339"/>
      <c r="K225" s="339"/>
      <c r="L225" s="117"/>
    </row>
    <row r="226" spans="1:12">
      <c r="A226" s="141" t="s">
        <v>577</v>
      </c>
      <c r="B226" s="117"/>
      <c r="C226" s="117"/>
      <c r="D226" s="67"/>
      <c r="E226" s="67"/>
      <c r="F226" s="117"/>
      <c r="G226" s="339"/>
      <c r="H226" s="339"/>
      <c r="I226" s="117"/>
      <c r="J226" s="339"/>
      <c r="K226" s="339"/>
      <c r="L226" s="117"/>
    </row>
    <row r="227" spans="1:12">
      <c r="A227" s="141" t="s">
        <v>578</v>
      </c>
      <c r="B227" s="117"/>
      <c r="C227" s="117"/>
      <c r="D227" s="67"/>
      <c r="E227" s="67"/>
      <c r="F227" s="117"/>
      <c r="G227" s="339"/>
      <c r="H227" s="339"/>
      <c r="I227" s="117"/>
      <c r="J227" s="339"/>
      <c r="K227" s="339"/>
      <c r="L227" s="117"/>
    </row>
    <row r="228" spans="1:12">
      <c r="A228" s="141" t="s">
        <v>579</v>
      </c>
      <c r="B228" s="117"/>
      <c r="C228" s="117"/>
      <c r="D228" s="67"/>
      <c r="E228" s="67"/>
      <c r="F228" s="117"/>
      <c r="G228" s="339"/>
      <c r="H228" s="339"/>
      <c r="I228" s="117"/>
      <c r="J228" s="339"/>
      <c r="K228" s="339"/>
      <c r="L228" s="117"/>
    </row>
    <row r="229" spans="1:12">
      <c r="A229" s="141" t="s">
        <v>580</v>
      </c>
      <c r="B229" s="117"/>
      <c r="C229" s="117"/>
      <c r="D229" s="67"/>
      <c r="E229" s="67"/>
      <c r="F229" s="117"/>
      <c r="G229" s="339"/>
      <c r="H229" s="339"/>
      <c r="I229" s="117"/>
      <c r="J229" s="339"/>
      <c r="K229" s="339"/>
      <c r="L229" s="117"/>
    </row>
    <row r="230" spans="1:12">
      <c r="A230" s="141" t="s">
        <v>581</v>
      </c>
      <c r="B230" s="117"/>
      <c r="C230" s="117"/>
      <c r="D230" s="67"/>
      <c r="E230" s="67"/>
      <c r="F230" s="117"/>
      <c r="G230" s="339"/>
      <c r="H230" s="339"/>
      <c r="I230" s="117"/>
      <c r="J230" s="339"/>
      <c r="K230" s="339"/>
      <c r="L230" s="117"/>
    </row>
    <row r="231" spans="1:12">
      <c r="A231" s="141" t="s">
        <v>582</v>
      </c>
      <c r="B231" s="117"/>
      <c r="C231" s="117"/>
      <c r="D231" s="67"/>
      <c r="E231" s="67"/>
      <c r="F231" s="117"/>
      <c r="G231" s="339"/>
      <c r="H231" s="339"/>
      <c r="I231" s="117"/>
      <c r="J231" s="339"/>
      <c r="K231" s="339"/>
      <c r="L231" s="117"/>
    </row>
    <row r="232" spans="1:12">
      <c r="A232" s="141" t="s">
        <v>583</v>
      </c>
      <c r="B232" s="117"/>
      <c r="C232" s="117"/>
      <c r="D232" s="67"/>
      <c r="E232" s="67"/>
      <c r="F232" s="117"/>
      <c r="G232" s="339"/>
      <c r="H232" s="339"/>
      <c r="I232" s="117"/>
      <c r="J232" s="339"/>
      <c r="K232" s="339"/>
      <c r="L232" s="117"/>
    </row>
    <row r="233" spans="1:12">
      <c r="A233" s="141" t="s">
        <v>584</v>
      </c>
      <c r="B233" s="117"/>
      <c r="C233" s="117"/>
      <c r="D233" s="67"/>
      <c r="E233" s="67"/>
      <c r="F233" s="117"/>
      <c r="G233" s="339"/>
      <c r="H233" s="339"/>
      <c r="I233" s="117"/>
      <c r="J233" s="339"/>
      <c r="K233" s="339"/>
      <c r="L233" s="117"/>
    </row>
    <row r="234" spans="1:12">
      <c r="A234" s="141" t="s">
        <v>585</v>
      </c>
      <c r="B234" s="117"/>
      <c r="C234" s="117"/>
      <c r="D234" s="67"/>
      <c r="E234" s="67"/>
      <c r="F234" s="117"/>
      <c r="G234" s="339"/>
      <c r="H234" s="339"/>
      <c r="I234" s="117"/>
      <c r="J234" s="339"/>
      <c r="K234" s="339"/>
      <c r="L234" s="117"/>
    </row>
    <row r="235" spans="1:12">
      <c r="A235" s="141" t="s">
        <v>586</v>
      </c>
      <c r="B235" s="117"/>
      <c r="C235" s="117"/>
      <c r="D235" s="67"/>
      <c r="E235" s="67"/>
      <c r="F235" s="117"/>
      <c r="G235" s="339"/>
      <c r="H235" s="339"/>
      <c r="I235" s="117"/>
      <c r="J235" s="339"/>
      <c r="K235" s="339"/>
      <c r="L235" s="117"/>
    </row>
    <row r="236" spans="1:12">
      <c r="A236" s="141" t="s">
        <v>587</v>
      </c>
      <c r="B236" s="117"/>
      <c r="C236" s="117"/>
      <c r="D236" s="67"/>
      <c r="E236" s="67"/>
      <c r="F236" s="117"/>
      <c r="G236" s="339"/>
      <c r="H236" s="339"/>
      <c r="I236" s="117"/>
      <c r="J236" s="339"/>
      <c r="K236" s="339"/>
      <c r="L236" s="117"/>
    </row>
    <row r="237" spans="1:12">
      <c r="A237" s="141" t="s">
        <v>588</v>
      </c>
      <c r="B237" s="117"/>
      <c r="C237" s="117"/>
      <c r="D237" s="67"/>
      <c r="E237" s="67"/>
      <c r="F237" s="117"/>
      <c r="G237" s="339"/>
      <c r="H237" s="339"/>
      <c r="I237" s="117"/>
      <c r="J237" s="339"/>
      <c r="K237" s="339"/>
      <c r="L237" s="117"/>
    </row>
    <row r="238" spans="1:12">
      <c r="A238" s="141" t="s">
        <v>589</v>
      </c>
      <c r="B238" s="117"/>
      <c r="C238" s="117"/>
      <c r="D238" s="67"/>
      <c r="E238" s="67"/>
      <c r="F238" s="117"/>
      <c r="G238" s="339"/>
      <c r="H238" s="339"/>
      <c r="I238" s="117"/>
      <c r="J238" s="339"/>
      <c r="K238" s="339"/>
      <c r="L238" s="117"/>
    </row>
    <row r="239" spans="1:12">
      <c r="A239" s="141" t="s">
        <v>590</v>
      </c>
      <c r="B239" s="117"/>
      <c r="C239" s="117"/>
      <c r="D239" s="67"/>
      <c r="E239" s="67"/>
      <c r="F239" s="117"/>
      <c r="G239" s="339"/>
      <c r="H239" s="339"/>
      <c r="I239" s="117"/>
      <c r="J239" s="339"/>
      <c r="K239" s="339"/>
      <c r="L239" s="117"/>
    </row>
    <row r="240" spans="1:12">
      <c r="A240" s="141" t="s">
        <v>591</v>
      </c>
      <c r="B240" s="117"/>
      <c r="C240" s="117"/>
      <c r="D240" s="67"/>
      <c r="E240" s="67"/>
      <c r="F240" s="117"/>
      <c r="G240" s="339"/>
      <c r="H240" s="339"/>
      <c r="I240" s="117"/>
      <c r="J240" s="339"/>
      <c r="K240" s="339"/>
      <c r="L240" s="117"/>
    </row>
    <row r="241" spans="1:12">
      <c r="A241" s="141" t="s">
        <v>592</v>
      </c>
      <c r="B241" s="117"/>
      <c r="C241" s="117"/>
      <c r="D241" s="67"/>
      <c r="E241" s="67"/>
      <c r="F241" s="117"/>
      <c r="G241" s="339"/>
      <c r="H241" s="339"/>
      <c r="I241" s="117"/>
      <c r="J241" s="339"/>
      <c r="K241" s="339"/>
      <c r="L241" s="117"/>
    </row>
    <row r="242" spans="1:12">
      <c r="A242" s="141" t="s">
        <v>593</v>
      </c>
      <c r="B242" s="117"/>
      <c r="C242" s="117"/>
      <c r="D242" s="67"/>
      <c r="E242" s="67"/>
      <c r="F242" s="117"/>
      <c r="G242" s="339"/>
      <c r="H242" s="339"/>
      <c r="I242" s="117"/>
      <c r="J242" s="339"/>
      <c r="K242" s="339"/>
      <c r="L242" s="117"/>
    </row>
    <row r="243" spans="1:12">
      <c r="A243" s="141" t="s">
        <v>594</v>
      </c>
      <c r="B243" s="117"/>
      <c r="C243" s="117"/>
      <c r="D243" s="67"/>
      <c r="E243" s="67"/>
      <c r="F243" s="117"/>
      <c r="G243" s="339"/>
      <c r="H243" s="339"/>
      <c r="I243" s="117"/>
      <c r="J243" s="339"/>
      <c r="K243" s="339"/>
      <c r="L243" s="117"/>
    </row>
    <row r="244" spans="1:12">
      <c r="A244" s="141" t="s">
        <v>595</v>
      </c>
      <c r="B244" s="117"/>
      <c r="C244" s="117"/>
      <c r="D244" s="67"/>
      <c r="E244" s="67"/>
      <c r="F244" s="117"/>
      <c r="G244" s="339"/>
      <c r="H244" s="339"/>
      <c r="I244" s="117"/>
      <c r="J244" s="339"/>
      <c r="K244" s="339"/>
      <c r="L244" s="117"/>
    </row>
    <row r="245" spans="1:12">
      <c r="A245" s="141" t="s">
        <v>596</v>
      </c>
      <c r="B245" s="117"/>
      <c r="C245" s="117"/>
      <c r="D245" s="67"/>
      <c r="E245" s="67"/>
      <c r="F245" s="117"/>
      <c r="G245" s="339"/>
      <c r="H245" s="339"/>
      <c r="I245" s="117"/>
      <c r="J245" s="339"/>
      <c r="K245" s="339"/>
      <c r="L245" s="117"/>
    </row>
    <row r="246" spans="1:12">
      <c r="A246" s="141" t="s">
        <v>597</v>
      </c>
      <c r="B246" s="117"/>
      <c r="C246" s="117"/>
      <c r="D246" s="67"/>
      <c r="E246" s="67"/>
      <c r="F246" s="117"/>
      <c r="G246" s="339"/>
      <c r="H246" s="339"/>
      <c r="I246" s="117"/>
      <c r="J246" s="339"/>
      <c r="K246" s="339"/>
      <c r="L246" s="117"/>
    </row>
    <row r="247" spans="1:12">
      <c r="A247" s="141" t="s">
        <v>598</v>
      </c>
      <c r="B247" s="117"/>
      <c r="C247" s="117"/>
      <c r="D247" s="67"/>
      <c r="E247" s="67"/>
      <c r="F247" s="117"/>
      <c r="G247" s="339"/>
      <c r="H247" s="339"/>
      <c r="I247" s="117"/>
      <c r="J247" s="339"/>
      <c r="K247" s="339"/>
      <c r="L247" s="117"/>
    </row>
    <row r="248" spans="1:12">
      <c r="A248" s="141" t="s">
        <v>599</v>
      </c>
      <c r="B248" s="117"/>
      <c r="C248" s="117"/>
      <c r="D248" s="67"/>
      <c r="E248" s="67"/>
      <c r="F248" s="117"/>
      <c r="G248" s="339"/>
      <c r="H248" s="339"/>
      <c r="I248" s="117"/>
      <c r="J248" s="339"/>
      <c r="K248" s="339"/>
      <c r="L248" s="117"/>
    </row>
    <row r="249" spans="1:12">
      <c r="A249" s="141" t="s">
        <v>600</v>
      </c>
      <c r="B249" s="117"/>
      <c r="C249" s="117"/>
      <c r="D249" s="67"/>
      <c r="E249" s="67"/>
      <c r="F249" s="117"/>
      <c r="G249" s="339"/>
      <c r="H249" s="339"/>
      <c r="I249" s="117"/>
      <c r="J249" s="339"/>
      <c r="K249" s="339"/>
      <c r="L249" s="117"/>
    </row>
    <row r="250" spans="1:12">
      <c r="A250" s="141" t="s">
        <v>601</v>
      </c>
      <c r="B250" s="117"/>
      <c r="C250" s="117"/>
      <c r="D250" s="67"/>
      <c r="E250" s="67"/>
      <c r="F250" s="117"/>
      <c r="G250" s="339"/>
      <c r="H250" s="339"/>
      <c r="I250" s="117"/>
      <c r="J250" s="339"/>
      <c r="K250" s="339"/>
      <c r="L250" s="117"/>
    </row>
    <row r="251" spans="1:12">
      <c r="A251" s="141" t="s">
        <v>602</v>
      </c>
      <c r="B251" s="117"/>
      <c r="C251" s="117"/>
      <c r="D251" s="67"/>
      <c r="E251" s="67"/>
      <c r="F251" s="117"/>
      <c r="G251" s="339"/>
      <c r="H251" s="339"/>
      <c r="I251" s="117"/>
      <c r="J251" s="339"/>
      <c r="K251" s="339"/>
      <c r="L251" s="117"/>
    </row>
    <row r="252" spans="1:12">
      <c r="A252" s="141" t="s">
        <v>603</v>
      </c>
      <c r="B252" s="117"/>
      <c r="C252" s="117"/>
      <c r="D252" s="67"/>
      <c r="E252" s="67"/>
      <c r="F252" s="117"/>
      <c r="G252" s="339"/>
      <c r="H252" s="339"/>
      <c r="I252" s="117"/>
      <c r="J252" s="339"/>
      <c r="K252" s="339"/>
      <c r="L252" s="117"/>
    </row>
    <row r="253" spans="1:12">
      <c r="A253" s="141" t="s">
        <v>604</v>
      </c>
      <c r="B253" s="117"/>
      <c r="C253" s="117"/>
      <c r="D253" s="67"/>
      <c r="E253" s="67"/>
      <c r="F253" s="117"/>
      <c r="G253" s="339"/>
      <c r="H253" s="339"/>
      <c r="I253" s="117"/>
      <c r="J253" s="339"/>
      <c r="K253" s="339"/>
      <c r="L253" s="117"/>
    </row>
    <row r="254" spans="1:12">
      <c r="A254" s="141" t="s">
        <v>605</v>
      </c>
      <c r="B254" s="117"/>
      <c r="C254" s="117"/>
      <c r="D254" s="67"/>
      <c r="E254" s="67"/>
      <c r="F254" s="117"/>
      <c r="G254" s="339"/>
      <c r="H254" s="339"/>
      <c r="I254" s="117"/>
      <c r="J254" s="339"/>
      <c r="K254" s="339"/>
      <c r="L254" s="117"/>
    </row>
    <row r="255" spans="1:12">
      <c r="A255" s="141" t="s">
        <v>606</v>
      </c>
      <c r="B255" s="117"/>
      <c r="C255" s="117"/>
      <c r="D255" s="67"/>
      <c r="E255" s="67"/>
      <c r="F255" s="117"/>
      <c r="G255" s="339"/>
      <c r="H255" s="339"/>
      <c r="I255" s="117"/>
      <c r="J255" s="339"/>
      <c r="K255" s="339"/>
      <c r="L255" s="117"/>
    </row>
    <row r="256" spans="1:12">
      <c r="A256" s="141" t="s">
        <v>607</v>
      </c>
      <c r="B256" s="117"/>
      <c r="C256" s="117"/>
      <c r="D256" s="67"/>
      <c r="E256" s="67"/>
      <c r="F256" s="117"/>
      <c r="G256" s="339"/>
      <c r="H256" s="339"/>
      <c r="I256" s="117"/>
      <c r="J256" s="339"/>
      <c r="K256" s="339"/>
      <c r="L256" s="117"/>
    </row>
    <row r="257" spans="1:12">
      <c r="A257" s="141" t="s">
        <v>608</v>
      </c>
      <c r="B257" s="117"/>
      <c r="C257" s="117"/>
      <c r="D257" s="67"/>
      <c r="E257" s="67"/>
      <c r="F257" s="117"/>
      <c r="G257" s="339"/>
      <c r="H257" s="339"/>
      <c r="I257" s="117"/>
      <c r="J257" s="339"/>
      <c r="K257" s="339"/>
      <c r="L257" s="117"/>
    </row>
    <row r="258" spans="1:12">
      <c r="A258" s="141" t="s">
        <v>609</v>
      </c>
      <c r="B258" s="117"/>
      <c r="C258" s="117"/>
      <c r="D258" s="67"/>
      <c r="E258" s="67"/>
      <c r="F258" s="117"/>
      <c r="G258" s="339"/>
      <c r="H258" s="339"/>
      <c r="I258" s="117"/>
      <c r="J258" s="339"/>
      <c r="K258" s="339"/>
      <c r="L258" s="117"/>
    </row>
    <row r="259" spans="1:12">
      <c r="A259" s="141" t="s">
        <v>610</v>
      </c>
      <c r="B259" s="117"/>
      <c r="C259" s="117"/>
      <c r="D259" s="67"/>
      <c r="E259" s="67"/>
      <c r="F259" s="117"/>
      <c r="G259" s="339"/>
      <c r="H259" s="339"/>
      <c r="I259" s="117"/>
      <c r="J259" s="339"/>
      <c r="K259" s="339"/>
      <c r="L259" s="117"/>
    </row>
    <row r="260" spans="1:12">
      <c r="A260" s="141" t="s">
        <v>611</v>
      </c>
      <c r="B260" s="117"/>
      <c r="C260" s="117"/>
      <c r="D260" s="67"/>
      <c r="E260" s="67"/>
      <c r="F260" s="117"/>
      <c r="G260" s="339"/>
      <c r="H260" s="339"/>
      <c r="I260" s="117"/>
      <c r="J260" s="339"/>
      <c r="K260" s="339"/>
      <c r="L260" s="117"/>
    </row>
    <row r="261" spans="1:12">
      <c r="A261" s="141" t="s">
        <v>612</v>
      </c>
      <c r="B261" s="117"/>
      <c r="C261" s="117"/>
      <c r="D261" s="67"/>
      <c r="E261" s="67"/>
      <c r="F261" s="117"/>
      <c r="G261" s="339"/>
      <c r="H261" s="339"/>
      <c r="I261" s="117"/>
      <c r="J261" s="339"/>
      <c r="K261" s="339"/>
      <c r="L261" s="117"/>
    </row>
    <row r="262" spans="1:12">
      <c r="A262" s="141" t="s">
        <v>613</v>
      </c>
      <c r="B262" s="117"/>
      <c r="C262" s="117"/>
      <c r="D262" s="67"/>
      <c r="E262" s="67"/>
      <c r="F262" s="117"/>
      <c r="G262" s="339"/>
      <c r="H262" s="339"/>
      <c r="I262" s="117"/>
      <c r="J262" s="339"/>
      <c r="K262" s="339"/>
      <c r="L262" s="117"/>
    </row>
    <row r="263" spans="1:12">
      <c r="A263" s="141" t="s">
        <v>614</v>
      </c>
      <c r="B263" s="117"/>
      <c r="C263" s="117"/>
      <c r="D263" s="67"/>
      <c r="E263" s="67"/>
      <c r="F263" s="117"/>
      <c r="G263" s="339"/>
      <c r="H263" s="339"/>
      <c r="I263" s="117"/>
      <c r="J263" s="339"/>
      <c r="K263" s="339"/>
      <c r="L263" s="117"/>
    </row>
    <row r="264" spans="1:12">
      <c r="A264" s="141" t="s">
        <v>615</v>
      </c>
      <c r="B264" s="117"/>
      <c r="C264" s="117"/>
      <c r="D264" s="67"/>
      <c r="E264" s="67"/>
      <c r="F264" s="117"/>
      <c r="G264" s="339"/>
      <c r="H264" s="339"/>
      <c r="I264" s="117"/>
      <c r="J264" s="339"/>
      <c r="K264" s="339"/>
      <c r="L264" s="117"/>
    </row>
    <row r="265" spans="1:12">
      <c r="A265" s="141" t="s">
        <v>616</v>
      </c>
      <c r="B265" s="117"/>
      <c r="C265" s="117"/>
      <c r="D265" s="67"/>
      <c r="E265" s="67"/>
      <c r="F265" s="117"/>
      <c r="G265" s="339"/>
      <c r="H265" s="339"/>
      <c r="I265" s="117"/>
      <c r="J265" s="339"/>
      <c r="K265" s="339"/>
      <c r="L265" s="117"/>
    </row>
    <row r="266" spans="1:12">
      <c r="A266" s="141" t="s">
        <v>617</v>
      </c>
      <c r="B266" s="117"/>
      <c r="C266" s="117"/>
      <c r="D266" s="67"/>
      <c r="E266" s="67"/>
      <c r="F266" s="117"/>
      <c r="G266" s="339"/>
      <c r="H266" s="339"/>
      <c r="I266" s="117"/>
      <c r="J266" s="339"/>
      <c r="K266" s="339"/>
      <c r="L266" s="117"/>
    </row>
    <row r="267" spans="1:12">
      <c r="A267" s="141" t="s">
        <v>618</v>
      </c>
      <c r="B267" s="117"/>
      <c r="C267" s="117"/>
      <c r="D267" s="67"/>
      <c r="E267" s="67"/>
      <c r="F267" s="117"/>
      <c r="G267" s="339"/>
      <c r="H267" s="339"/>
      <c r="I267" s="117"/>
      <c r="J267" s="339"/>
      <c r="K267" s="339"/>
      <c r="L267" s="117"/>
    </row>
    <row r="268" spans="1:12">
      <c r="A268" s="141" t="s">
        <v>619</v>
      </c>
      <c r="B268" s="117"/>
      <c r="C268" s="117"/>
      <c r="D268" s="67"/>
      <c r="E268" s="67"/>
      <c r="F268" s="117"/>
      <c r="G268" s="339"/>
      <c r="H268" s="339"/>
      <c r="I268" s="117"/>
      <c r="J268" s="339"/>
      <c r="K268" s="339"/>
      <c r="L268" s="117"/>
    </row>
    <row r="269" spans="1:12">
      <c r="A269" s="141" t="s">
        <v>620</v>
      </c>
      <c r="B269" s="117"/>
      <c r="C269" s="117"/>
      <c r="D269" s="67"/>
      <c r="E269" s="67"/>
      <c r="F269" s="117"/>
      <c r="G269" s="339"/>
      <c r="H269" s="339"/>
      <c r="I269" s="117"/>
      <c r="J269" s="339"/>
      <c r="K269" s="339"/>
      <c r="L269" s="117"/>
    </row>
    <row r="270" spans="1:12">
      <c r="A270" s="141" t="s">
        <v>621</v>
      </c>
      <c r="B270" s="117"/>
      <c r="C270" s="117"/>
      <c r="D270" s="67"/>
      <c r="E270" s="67"/>
      <c r="F270" s="117"/>
      <c r="G270" s="339"/>
      <c r="H270" s="339"/>
      <c r="I270" s="117"/>
      <c r="J270" s="339"/>
      <c r="K270" s="339"/>
      <c r="L270" s="117"/>
    </row>
    <row r="271" spans="1:12">
      <c r="A271" s="141" t="s">
        <v>622</v>
      </c>
      <c r="B271" s="117"/>
      <c r="C271" s="117"/>
      <c r="D271" s="67"/>
      <c r="E271" s="67"/>
      <c r="F271" s="117"/>
      <c r="G271" s="339"/>
      <c r="H271" s="339"/>
      <c r="I271" s="117"/>
      <c r="J271" s="339"/>
      <c r="K271" s="339"/>
      <c r="L271" s="117"/>
    </row>
    <row r="272" spans="1:12">
      <c r="A272" s="141" t="s">
        <v>623</v>
      </c>
      <c r="B272" s="117"/>
      <c r="C272" s="117"/>
      <c r="D272" s="67"/>
      <c r="E272" s="67"/>
      <c r="F272" s="117"/>
      <c r="G272" s="339"/>
      <c r="H272" s="339"/>
      <c r="I272" s="117"/>
      <c r="J272" s="339"/>
      <c r="K272" s="339"/>
      <c r="L272" s="117"/>
    </row>
    <row r="273" spans="1:12">
      <c r="A273" s="141" t="s">
        <v>624</v>
      </c>
      <c r="B273" s="117"/>
      <c r="C273" s="117"/>
      <c r="D273" s="67"/>
      <c r="E273" s="67"/>
      <c r="F273" s="117"/>
      <c r="G273" s="339"/>
      <c r="H273" s="339"/>
      <c r="I273" s="117"/>
      <c r="J273" s="339"/>
      <c r="K273" s="339"/>
      <c r="L273" s="117"/>
    </row>
    <row r="274" spans="1:12">
      <c r="A274" s="141" t="s">
        <v>625</v>
      </c>
      <c r="B274" s="117"/>
      <c r="C274" s="117"/>
      <c r="D274" s="67"/>
      <c r="E274" s="67"/>
      <c r="F274" s="117"/>
      <c r="G274" s="339"/>
      <c r="H274" s="339"/>
      <c r="I274" s="117"/>
      <c r="J274" s="339"/>
      <c r="K274" s="339"/>
      <c r="L274" s="117"/>
    </row>
    <row r="275" spans="1:12">
      <c r="A275" s="141" t="s">
        <v>626</v>
      </c>
      <c r="B275" s="117"/>
      <c r="C275" s="117"/>
      <c r="D275" s="67"/>
      <c r="E275" s="67"/>
      <c r="F275" s="117"/>
      <c r="G275" s="339"/>
      <c r="H275" s="339"/>
      <c r="I275" s="117"/>
      <c r="J275" s="339"/>
      <c r="K275" s="339"/>
      <c r="L275" s="117"/>
    </row>
    <row r="276" spans="1:12">
      <c r="A276" s="141" t="s">
        <v>627</v>
      </c>
      <c r="B276" s="117"/>
      <c r="C276" s="117"/>
      <c r="D276" s="67"/>
      <c r="E276" s="67"/>
      <c r="F276" s="117"/>
      <c r="G276" s="339"/>
      <c r="H276" s="339"/>
      <c r="I276" s="117"/>
      <c r="J276" s="339"/>
      <c r="K276" s="339"/>
      <c r="L276" s="117"/>
    </row>
    <row r="277" spans="1:12">
      <c r="A277" s="141" t="s">
        <v>628</v>
      </c>
      <c r="B277" s="117"/>
      <c r="C277" s="117"/>
      <c r="D277" s="67"/>
      <c r="E277" s="67"/>
      <c r="F277" s="117"/>
      <c r="G277" s="339"/>
      <c r="H277" s="339"/>
      <c r="I277" s="117"/>
      <c r="J277" s="339"/>
      <c r="K277" s="339"/>
      <c r="L277" s="117"/>
    </row>
    <row r="278" spans="1:12">
      <c r="A278" s="141" t="s">
        <v>629</v>
      </c>
      <c r="B278" s="117"/>
      <c r="C278" s="117"/>
      <c r="D278" s="67"/>
      <c r="E278" s="67"/>
      <c r="F278" s="117"/>
      <c r="G278" s="339"/>
      <c r="H278" s="339"/>
      <c r="I278" s="117"/>
      <c r="J278" s="339"/>
      <c r="K278" s="339"/>
      <c r="L278" s="117"/>
    </row>
    <row r="279" spans="1:12">
      <c r="A279" s="141" t="s">
        <v>630</v>
      </c>
      <c r="B279" s="117"/>
      <c r="C279" s="117"/>
      <c r="D279" s="67"/>
      <c r="E279" s="67"/>
      <c r="F279" s="117"/>
      <c r="G279" s="339"/>
      <c r="H279" s="339"/>
      <c r="I279" s="117"/>
      <c r="J279" s="339"/>
      <c r="K279" s="339"/>
      <c r="L279" s="117"/>
    </row>
    <row r="280" spans="1:12">
      <c r="A280" s="141" t="s">
        <v>631</v>
      </c>
      <c r="B280" s="117"/>
      <c r="C280" s="117"/>
      <c r="D280" s="67"/>
      <c r="E280" s="67"/>
      <c r="F280" s="117"/>
      <c r="G280" s="339"/>
      <c r="H280" s="339"/>
      <c r="I280" s="117"/>
      <c r="J280" s="339"/>
      <c r="K280" s="339"/>
      <c r="L280" s="117"/>
    </row>
    <row r="281" spans="1:12">
      <c r="A281" s="141" t="s">
        <v>632</v>
      </c>
      <c r="B281" s="117"/>
      <c r="C281" s="117"/>
      <c r="D281" s="67"/>
      <c r="E281" s="67"/>
      <c r="F281" s="117"/>
      <c r="G281" s="339"/>
      <c r="H281" s="339"/>
      <c r="I281" s="117"/>
      <c r="J281" s="339"/>
      <c r="K281" s="339"/>
      <c r="L281" s="117"/>
    </row>
    <row r="282" spans="1:12">
      <c r="A282" s="141" t="s">
        <v>633</v>
      </c>
      <c r="B282" s="117"/>
      <c r="C282" s="117"/>
      <c r="D282" s="67"/>
      <c r="E282" s="67"/>
      <c r="F282" s="117"/>
      <c r="G282" s="339"/>
      <c r="H282" s="339"/>
      <c r="I282" s="117"/>
      <c r="J282" s="339"/>
      <c r="K282" s="339"/>
      <c r="L282" s="117"/>
    </row>
    <row r="283" spans="1:12">
      <c r="A283" s="141" t="s">
        <v>634</v>
      </c>
      <c r="B283" s="117"/>
      <c r="C283" s="117"/>
      <c r="D283" s="67"/>
      <c r="E283" s="67"/>
      <c r="F283" s="117"/>
      <c r="G283" s="339"/>
      <c r="H283" s="339"/>
      <c r="I283" s="117"/>
      <c r="J283" s="339"/>
      <c r="K283" s="339"/>
      <c r="L283" s="117"/>
    </row>
    <row r="284" spans="1:12">
      <c r="A284" s="141" t="s">
        <v>635</v>
      </c>
      <c r="B284" s="117"/>
      <c r="C284" s="117"/>
      <c r="D284" s="67"/>
      <c r="E284" s="67"/>
      <c r="F284" s="117"/>
      <c r="G284" s="339"/>
      <c r="H284" s="339"/>
      <c r="I284" s="117"/>
      <c r="J284" s="339"/>
      <c r="K284" s="339"/>
      <c r="L284" s="117"/>
    </row>
    <row r="285" spans="1:12">
      <c r="A285" s="141" t="s">
        <v>636</v>
      </c>
      <c r="B285" s="117"/>
      <c r="C285" s="117"/>
      <c r="D285" s="67"/>
      <c r="E285" s="67"/>
      <c r="F285" s="117"/>
      <c r="G285" s="339"/>
      <c r="H285" s="339"/>
      <c r="I285" s="117"/>
      <c r="J285" s="339"/>
      <c r="K285" s="339"/>
      <c r="L285" s="117"/>
    </row>
    <row r="286" spans="1:12">
      <c r="A286" s="141" t="s">
        <v>637</v>
      </c>
      <c r="B286" s="117"/>
      <c r="C286" s="117"/>
      <c r="D286" s="67"/>
      <c r="E286" s="67"/>
      <c r="F286" s="117"/>
      <c r="G286" s="339"/>
      <c r="H286" s="339"/>
      <c r="I286" s="117"/>
      <c r="J286" s="339"/>
      <c r="K286" s="339"/>
      <c r="L286" s="117"/>
    </row>
    <row r="287" spans="1:12">
      <c r="A287" s="141" t="s">
        <v>638</v>
      </c>
      <c r="B287" s="117"/>
      <c r="C287" s="117"/>
      <c r="D287" s="67"/>
      <c r="E287" s="67"/>
      <c r="F287" s="117"/>
      <c r="G287" s="339"/>
      <c r="H287" s="339"/>
      <c r="I287" s="117"/>
      <c r="J287" s="339"/>
      <c r="K287" s="339"/>
      <c r="L287" s="117"/>
    </row>
    <row r="288" spans="1:12">
      <c r="A288" s="141" t="s">
        <v>639</v>
      </c>
      <c r="B288" s="117"/>
      <c r="C288" s="117"/>
      <c r="D288" s="67"/>
      <c r="E288" s="67"/>
      <c r="F288" s="117"/>
      <c r="G288" s="339"/>
      <c r="H288" s="339"/>
      <c r="I288" s="117"/>
      <c r="J288" s="339"/>
      <c r="K288" s="339"/>
      <c r="L288" s="117"/>
    </row>
    <row r="289" spans="1:12">
      <c r="A289" s="141" t="s">
        <v>640</v>
      </c>
      <c r="B289" s="117"/>
      <c r="C289" s="117"/>
      <c r="D289" s="67"/>
      <c r="E289" s="67"/>
      <c r="F289" s="117"/>
      <c r="G289" s="339"/>
      <c r="H289" s="339"/>
      <c r="I289" s="117"/>
      <c r="J289" s="339"/>
      <c r="K289" s="339"/>
      <c r="L289" s="117"/>
    </row>
    <row r="290" spans="1:12">
      <c r="A290" s="141" t="s">
        <v>641</v>
      </c>
      <c r="B290" s="117"/>
      <c r="C290" s="117"/>
      <c r="D290" s="67"/>
      <c r="E290" s="67"/>
      <c r="F290" s="117"/>
      <c r="G290" s="339"/>
      <c r="H290" s="339"/>
      <c r="I290" s="117"/>
      <c r="J290" s="339"/>
      <c r="K290" s="339"/>
      <c r="L290" s="117"/>
    </row>
    <row r="291" spans="1:12">
      <c r="A291" s="141" t="s">
        <v>642</v>
      </c>
      <c r="B291" s="117"/>
      <c r="C291" s="117"/>
      <c r="D291" s="67"/>
      <c r="E291" s="67"/>
      <c r="F291" s="117"/>
      <c r="G291" s="339"/>
      <c r="H291" s="339"/>
      <c r="I291" s="117"/>
      <c r="J291" s="339"/>
      <c r="K291" s="339"/>
      <c r="L291" s="117"/>
    </row>
    <row r="292" spans="1:12">
      <c r="A292" s="141" t="s">
        <v>643</v>
      </c>
      <c r="B292" s="117"/>
      <c r="C292" s="117"/>
      <c r="D292" s="67"/>
      <c r="E292" s="67"/>
      <c r="F292" s="117"/>
      <c r="G292" s="339"/>
      <c r="H292" s="339"/>
      <c r="I292" s="117"/>
      <c r="J292" s="339"/>
      <c r="K292" s="339"/>
      <c r="L292" s="117"/>
    </row>
    <row r="293" spans="1:12">
      <c r="A293" s="141" t="s">
        <v>644</v>
      </c>
      <c r="B293" s="117"/>
      <c r="C293" s="117"/>
      <c r="D293" s="67"/>
      <c r="E293" s="67"/>
      <c r="F293" s="117"/>
      <c r="G293" s="339"/>
      <c r="H293" s="339"/>
      <c r="I293" s="117"/>
      <c r="J293" s="339"/>
      <c r="K293" s="339"/>
      <c r="L293" s="117"/>
    </row>
    <row r="294" spans="1:12">
      <c r="A294" s="141" t="s">
        <v>645</v>
      </c>
      <c r="B294" s="117"/>
      <c r="C294" s="117"/>
      <c r="D294" s="67"/>
      <c r="E294" s="67"/>
      <c r="F294" s="117"/>
      <c r="G294" s="339"/>
      <c r="H294" s="339"/>
      <c r="I294" s="117"/>
      <c r="J294" s="339"/>
      <c r="K294" s="339"/>
      <c r="L294" s="117"/>
    </row>
    <row r="295" spans="1:12">
      <c r="A295" s="141" t="s">
        <v>646</v>
      </c>
      <c r="B295" s="117"/>
      <c r="C295" s="117"/>
      <c r="D295" s="67"/>
      <c r="E295" s="67"/>
      <c r="F295" s="117"/>
      <c r="G295" s="339"/>
      <c r="H295" s="339"/>
      <c r="I295" s="117"/>
      <c r="J295" s="339"/>
      <c r="K295" s="339"/>
      <c r="L295" s="117"/>
    </row>
    <row r="296" spans="1:12">
      <c r="A296" s="117"/>
      <c r="B296" s="117"/>
      <c r="C296" s="117"/>
      <c r="D296" s="67"/>
      <c r="E296" s="67"/>
      <c r="F296" s="117"/>
      <c r="G296" s="339"/>
      <c r="H296" s="339"/>
      <c r="I296" s="117"/>
      <c r="J296" s="339"/>
      <c r="K296" s="339"/>
      <c r="L296" s="117"/>
    </row>
    <row r="297" spans="1:12">
      <c r="A297" s="117"/>
      <c r="B297" s="117"/>
      <c r="C297" s="117"/>
      <c r="D297" s="67"/>
      <c r="E297" s="67"/>
      <c r="F297" s="117"/>
      <c r="G297" s="339"/>
      <c r="H297" s="339"/>
      <c r="I297" s="117"/>
      <c r="J297" s="339"/>
      <c r="K297" s="339"/>
      <c r="L297" s="117"/>
    </row>
    <row r="298" spans="1:12">
      <c r="A298" s="117"/>
      <c r="B298" s="117"/>
      <c r="C298" s="117"/>
      <c r="D298" s="67"/>
      <c r="E298" s="67"/>
      <c r="F298" s="117"/>
      <c r="G298" s="339"/>
      <c r="H298" s="339"/>
      <c r="I298" s="117"/>
      <c r="J298" s="339"/>
      <c r="K298" s="339"/>
      <c r="L298" s="117"/>
    </row>
    <row r="299" spans="1:12">
      <c r="A299" s="117"/>
      <c r="B299" s="117"/>
      <c r="C299" s="117"/>
      <c r="D299" s="67"/>
      <c r="E299" s="67"/>
      <c r="F299" s="117"/>
      <c r="G299" s="339"/>
      <c r="H299" s="339"/>
      <c r="I299" s="117"/>
      <c r="J299" s="339"/>
      <c r="K299" s="339"/>
      <c r="L299" s="117"/>
    </row>
    <row r="300" spans="1:12">
      <c r="A300" s="117"/>
      <c r="B300" s="117"/>
      <c r="C300" s="117"/>
      <c r="D300" s="67"/>
      <c r="E300" s="67"/>
      <c r="F300" s="117"/>
      <c r="G300" s="339"/>
      <c r="H300" s="339"/>
      <c r="I300" s="117"/>
      <c r="J300" s="339"/>
      <c r="K300" s="339"/>
      <c r="L300" s="117"/>
    </row>
    <row r="301" spans="1:12">
      <c r="A301" s="117"/>
      <c r="B301" s="117"/>
      <c r="C301" s="117"/>
      <c r="D301" s="67"/>
      <c r="E301" s="67"/>
      <c r="F301" s="117"/>
      <c r="G301" s="339"/>
      <c r="H301" s="339"/>
      <c r="I301" s="117"/>
      <c r="J301" s="339"/>
      <c r="K301" s="339"/>
      <c r="L301" s="117"/>
    </row>
    <row r="302" spans="1:12">
      <c r="A302" s="117"/>
      <c r="B302" s="117"/>
      <c r="C302" s="117"/>
      <c r="D302" s="67"/>
      <c r="E302" s="67"/>
      <c r="F302" s="117"/>
      <c r="G302" s="339"/>
      <c r="H302" s="339"/>
      <c r="I302" s="117"/>
      <c r="J302" s="339"/>
      <c r="K302" s="339"/>
      <c r="L302" s="117"/>
    </row>
    <row r="303" spans="1:12">
      <c r="A303" s="117"/>
      <c r="B303" s="117"/>
      <c r="C303" s="117"/>
      <c r="D303" s="67"/>
      <c r="E303" s="67"/>
      <c r="F303" s="117"/>
      <c r="G303" s="339"/>
      <c r="H303" s="339"/>
      <c r="I303" s="117"/>
      <c r="J303" s="339"/>
      <c r="K303" s="339"/>
      <c r="L303" s="117"/>
    </row>
    <row r="304" spans="1:12">
      <c r="A304" s="117"/>
      <c r="B304" s="117"/>
      <c r="C304" s="117"/>
      <c r="D304" s="67"/>
      <c r="E304" s="67"/>
      <c r="F304" s="117"/>
      <c r="G304" s="339"/>
      <c r="H304" s="339"/>
      <c r="I304" s="117"/>
      <c r="J304" s="339"/>
      <c r="K304" s="339"/>
      <c r="L304" s="117"/>
    </row>
    <row r="305" spans="1:12">
      <c r="A305" s="117"/>
      <c r="B305" s="117"/>
      <c r="C305" s="117"/>
      <c r="D305" s="67"/>
      <c r="E305" s="67"/>
      <c r="F305" s="117"/>
      <c r="G305" s="339"/>
      <c r="H305" s="339"/>
      <c r="I305" s="117"/>
      <c r="J305" s="339"/>
      <c r="K305" s="339"/>
      <c r="L305" s="117"/>
    </row>
    <row r="306" spans="1:12">
      <c r="A306" s="117"/>
      <c r="B306" s="117"/>
      <c r="C306" s="117"/>
      <c r="D306" s="67"/>
      <c r="E306" s="67"/>
      <c r="F306" s="117"/>
      <c r="G306" s="339"/>
      <c r="H306" s="339"/>
      <c r="I306" s="117"/>
      <c r="J306" s="339"/>
      <c r="K306" s="339"/>
      <c r="L306" s="117"/>
    </row>
    <row r="307" spans="1:12">
      <c r="A307" s="117"/>
      <c r="B307" s="117"/>
      <c r="C307" s="117"/>
      <c r="D307" s="67"/>
      <c r="E307" s="67"/>
      <c r="F307" s="117"/>
      <c r="G307" s="339"/>
      <c r="H307" s="339"/>
      <c r="I307" s="117"/>
      <c r="J307" s="339"/>
      <c r="K307" s="339"/>
      <c r="L307" s="117"/>
    </row>
    <row r="308" spans="1:12">
      <c r="A308" s="117"/>
      <c r="B308" s="117"/>
      <c r="C308" s="117"/>
      <c r="D308" s="67"/>
      <c r="E308" s="67"/>
      <c r="F308" s="117"/>
      <c r="G308" s="339"/>
      <c r="H308" s="339"/>
      <c r="I308" s="117"/>
      <c r="J308" s="339"/>
      <c r="K308" s="339"/>
      <c r="L308" s="117"/>
    </row>
    <row r="309" spans="1:12">
      <c r="A309" s="117"/>
      <c r="B309" s="117"/>
      <c r="C309" s="117"/>
      <c r="D309" s="67"/>
      <c r="E309" s="67"/>
      <c r="F309" s="117"/>
      <c r="G309" s="339"/>
      <c r="H309" s="339"/>
      <c r="I309" s="117"/>
      <c r="J309" s="339"/>
      <c r="K309" s="339"/>
      <c r="L309" s="117"/>
    </row>
    <row r="310" spans="1:12">
      <c r="A310" s="117"/>
      <c r="B310" s="117"/>
      <c r="C310" s="117"/>
      <c r="D310" s="67"/>
      <c r="E310" s="67"/>
      <c r="F310" s="117"/>
      <c r="G310" s="339"/>
      <c r="H310" s="339"/>
      <c r="I310" s="117"/>
      <c r="J310" s="339"/>
      <c r="K310" s="339"/>
      <c r="L310" s="117"/>
    </row>
    <row r="311" spans="1:12">
      <c r="A311" s="117"/>
      <c r="B311" s="117"/>
      <c r="C311" s="117"/>
      <c r="D311" s="67"/>
      <c r="E311" s="67"/>
      <c r="F311" s="117"/>
      <c r="G311" s="339"/>
      <c r="H311" s="339"/>
      <c r="I311" s="117"/>
      <c r="J311" s="339"/>
      <c r="K311" s="339"/>
      <c r="L311" s="117"/>
    </row>
    <row r="312" spans="1:12">
      <c r="A312" s="117"/>
      <c r="B312" s="117"/>
      <c r="C312" s="117"/>
      <c r="D312" s="67"/>
      <c r="E312" s="67"/>
      <c r="F312" s="117"/>
      <c r="G312" s="339"/>
      <c r="H312" s="339"/>
      <c r="I312" s="117"/>
      <c r="J312" s="339"/>
      <c r="K312" s="339"/>
      <c r="L312" s="117"/>
    </row>
    <row r="313" spans="1:12">
      <c r="A313" s="117"/>
      <c r="B313" s="117"/>
      <c r="C313" s="117"/>
      <c r="D313" s="67"/>
      <c r="E313" s="67"/>
      <c r="F313" s="117"/>
      <c r="G313" s="339"/>
      <c r="H313" s="339"/>
      <c r="I313" s="117"/>
      <c r="J313" s="339"/>
      <c r="K313" s="339"/>
      <c r="L313" s="117"/>
    </row>
    <row r="314" spans="1:12">
      <c r="A314" s="117"/>
      <c r="B314" s="117"/>
      <c r="C314" s="117"/>
      <c r="D314" s="67"/>
      <c r="E314" s="67"/>
      <c r="F314" s="117"/>
      <c r="G314" s="339"/>
      <c r="H314" s="339"/>
      <c r="I314" s="117"/>
      <c r="J314" s="339"/>
      <c r="K314" s="339"/>
      <c r="L314" s="117"/>
    </row>
    <row r="315" spans="1:12">
      <c r="A315" s="117"/>
      <c r="B315" s="117"/>
      <c r="C315" s="117"/>
      <c r="D315" s="67"/>
      <c r="E315" s="67"/>
      <c r="F315" s="117"/>
      <c r="G315" s="339"/>
      <c r="H315" s="339"/>
      <c r="I315" s="117"/>
      <c r="J315" s="339"/>
      <c r="K315" s="339"/>
      <c r="L315" s="117"/>
    </row>
    <row r="316" spans="1:12">
      <c r="A316" s="117"/>
      <c r="B316" s="117"/>
      <c r="C316" s="117"/>
      <c r="D316" s="67"/>
      <c r="E316" s="67"/>
      <c r="F316" s="117"/>
      <c r="G316" s="339"/>
      <c r="H316" s="339"/>
      <c r="I316" s="117"/>
      <c r="J316" s="339"/>
      <c r="K316" s="339"/>
      <c r="L316" s="117"/>
    </row>
    <row r="317" spans="1:12">
      <c r="A317" s="117"/>
      <c r="B317" s="117"/>
      <c r="C317" s="117"/>
      <c r="D317" s="67"/>
      <c r="E317" s="67"/>
      <c r="F317" s="117"/>
      <c r="G317" s="339"/>
      <c r="H317" s="339"/>
      <c r="I317" s="117"/>
      <c r="J317" s="339"/>
      <c r="K317" s="339"/>
      <c r="L317" s="117"/>
    </row>
    <row r="318" spans="1:12">
      <c r="A318" s="117"/>
      <c r="B318" s="117"/>
      <c r="C318" s="117"/>
      <c r="D318" s="67"/>
      <c r="E318" s="67"/>
      <c r="F318" s="117"/>
      <c r="G318" s="339"/>
      <c r="H318" s="339"/>
      <c r="I318" s="117"/>
      <c r="J318" s="339"/>
      <c r="K318" s="339"/>
      <c r="L318" s="117"/>
    </row>
    <row r="319" spans="1:12">
      <c r="A319" s="117"/>
      <c r="B319" s="117"/>
      <c r="C319" s="117"/>
      <c r="D319" s="67"/>
      <c r="E319" s="67"/>
      <c r="F319" s="117"/>
      <c r="G319" s="339"/>
      <c r="H319" s="339"/>
      <c r="I319" s="117"/>
      <c r="J319" s="339"/>
      <c r="K319" s="339"/>
      <c r="L319" s="117"/>
    </row>
    <row r="320" spans="1:12">
      <c r="A320" s="117"/>
      <c r="B320" s="117"/>
      <c r="C320" s="117"/>
      <c r="D320" s="67"/>
      <c r="E320" s="67"/>
      <c r="F320" s="117"/>
      <c r="G320" s="339"/>
      <c r="H320" s="339"/>
      <c r="I320" s="117"/>
      <c r="J320" s="339"/>
      <c r="K320" s="339"/>
      <c r="L320" s="117"/>
    </row>
    <row r="321" spans="1:12">
      <c r="A321" s="117"/>
      <c r="B321" s="117"/>
      <c r="C321" s="117"/>
      <c r="D321" s="67"/>
      <c r="E321" s="67"/>
      <c r="F321" s="117"/>
      <c r="G321" s="339"/>
      <c r="H321" s="339"/>
      <c r="I321" s="117"/>
      <c r="J321" s="339"/>
      <c r="K321" s="339"/>
      <c r="L321" s="117"/>
    </row>
    <row r="322" spans="1:12">
      <c r="A322" s="117"/>
      <c r="B322" s="117"/>
      <c r="C322" s="117"/>
      <c r="D322" s="67"/>
      <c r="E322" s="67"/>
      <c r="F322" s="117"/>
      <c r="G322" s="339"/>
      <c r="H322" s="339"/>
      <c r="I322" s="117"/>
      <c r="J322" s="339"/>
      <c r="K322" s="339"/>
      <c r="L322" s="117"/>
    </row>
    <row r="323" spans="1:12">
      <c r="A323" s="117"/>
      <c r="B323" s="117"/>
      <c r="C323" s="117"/>
      <c r="D323" s="67"/>
      <c r="E323" s="67"/>
      <c r="F323" s="117"/>
      <c r="G323" s="117"/>
      <c r="H323" s="117"/>
      <c r="I323" s="117"/>
      <c r="J323" s="339"/>
      <c r="K323" s="339"/>
      <c r="L323" s="117"/>
    </row>
    <row r="324" spans="1:12">
      <c r="A324" s="117"/>
      <c r="B324" s="117"/>
      <c r="C324" s="117"/>
      <c r="D324" s="67"/>
      <c r="E324" s="67"/>
      <c r="F324" s="117"/>
      <c r="G324" s="339"/>
      <c r="H324" s="339"/>
      <c r="I324" s="117"/>
      <c r="J324" s="339"/>
      <c r="K324" s="339"/>
      <c r="L324" s="117"/>
    </row>
    <row r="325" spans="1:12">
      <c r="A325" s="117"/>
      <c r="B325" s="117"/>
      <c r="C325" s="117"/>
      <c r="D325" s="67"/>
      <c r="E325" s="67"/>
      <c r="F325" s="117"/>
      <c r="G325" s="339"/>
      <c r="H325" s="339"/>
      <c r="I325" s="117"/>
      <c r="J325" s="339"/>
      <c r="K325" s="339"/>
      <c r="L325" s="117"/>
    </row>
    <row r="326" spans="1:12">
      <c r="A326" s="117"/>
      <c r="B326" s="117"/>
      <c r="C326" s="117"/>
      <c r="D326" s="67"/>
      <c r="E326" s="67"/>
      <c r="F326" s="117"/>
      <c r="G326" s="339"/>
      <c r="H326" s="339"/>
      <c r="I326" s="117"/>
      <c r="J326" s="339"/>
      <c r="K326" s="339"/>
      <c r="L326" s="117"/>
    </row>
    <row r="327" spans="1:12">
      <c r="A327" s="117"/>
      <c r="B327" s="117"/>
      <c r="C327" s="117"/>
      <c r="D327" s="67"/>
      <c r="E327" s="67"/>
      <c r="F327" s="117"/>
      <c r="G327" s="339"/>
      <c r="H327" s="339"/>
      <c r="I327" s="117"/>
      <c r="J327" s="339"/>
      <c r="K327" s="339"/>
      <c r="L327" s="117"/>
    </row>
    <row r="328" spans="1:12">
      <c r="A328" s="117"/>
      <c r="B328" s="117"/>
      <c r="C328" s="117"/>
      <c r="D328" s="67"/>
      <c r="E328" s="67"/>
      <c r="F328" s="117"/>
      <c r="G328" s="339"/>
      <c r="H328" s="339"/>
      <c r="I328" s="117"/>
      <c r="J328" s="339"/>
      <c r="K328" s="339"/>
      <c r="L328" s="117"/>
    </row>
    <row r="329" spans="1:12">
      <c r="A329" s="117"/>
      <c r="B329" s="117"/>
      <c r="C329" s="117"/>
      <c r="D329" s="67"/>
      <c r="E329" s="67"/>
      <c r="F329" s="117"/>
      <c r="G329" s="339"/>
      <c r="H329" s="339"/>
      <c r="I329" s="117"/>
      <c r="J329" s="339"/>
      <c r="K329" s="339"/>
      <c r="L329" s="117"/>
    </row>
    <row r="330" spans="1:12">
      <c r="A330" s="117"/>
      <c r="B330" s="117"/>
      <c r="C330" s="117"/>
      <c r="D330" s="67"/>
      <c r="E330" s="67"/>
      <c r="F330" s="117"/>
      <c r="G330" s="117"/>
      <c r="H330" s="117"/>
      <c r="I330" s="117"/>
      <c r="J330" s="339"/>
      <c r="K330" s="339"/>
      <c r="L330" s="117"/>
    </row>
    <row r="331" spans="1:12">
      <c r="A331" s="117"/>
      <c r="B331" s="117"/>
      <c r="C331" s="117"/>
      <c r="D331" s="67"/>
      <c r="E331" s="67"/>
      <c r="F331" s="117"/>
      <c r="G331" s="117"/>
      <c r="H331" s="117"/>
      <c r="I331" s="117"/>
      <c r="J331" s="339"/>
      <c r="K331" s="339"/>
      <c r="L331" s="117"/>
    </row>
    <row r="332" spans="1:12">
      <c r="A332" s="117"/>
      <c r="B332" s="117"/>
      <c r="C332" s="117"/>
      <c r="D332" s="67"/>
      <c r="E332" s="67"/>
      <c r="F332" s="117"/>
      <c r="G332" s="117"/>
      <c r="H332" s="117"/>
      <c r="I332" s="117"/>
      <c r="J332" s="339"/>
      <c r="K332" s="339"/>
      <c r="L332" s="117"/>
    </row>
    <row r="333" spans="1:12">
      <c r="A333" s="117"/>
      <c r="B333" s="117"/>
      <c r="C333" s="117"/>
      <c r="D333" s="67"/>
      <c r="E333" s="67"/>
      <c r="F333" s="117"/>
      <c r="G333" s="117"/>
      <c r="H333" s="117"/>
      <c r="I333" s="117"/>
      <c r="J333" s="339"/>
      <c r="K333" s="339"/>
      <c r="L333" s="117"/>
    </row>
    <row r="334" spans="1:12">
      <c r="A334" s="117"/>
      <c r="B334" s="117"/>
      <c r="C334" s="117"/>
      <c r="D334" s="67"/>
      <c r="E334" s="67"/>
      <c r="F334" s="117"/>
      <c r="G334" s="117"/>
      <c r="H334" s="117"/>
      <c r="I334" s="117"/>
      <c r="J334" s="339"/>
      <c r="K334" s="339"/>
      <c r="L334" s="117"/>
    </row>
    <row r="335" spans="1:12">
      <c r="A335" s="117"/>
      <c r="B335" s="117"/>
      <c r="C335" s="117"/>
      <c r="D335" s="67"/>
      <c r="E335" s="67"/>
      <c r="F335" s="117"/>
      <c r="G335" s="339"/>
      <c r="H335" s="339"/>
      <c r="I335" s="117"/>
      <c r="J335" s="339"/>
      <c r="K335" s="339"/>
      <c r="L335" s="117"/>
    </row>
    <row r="336" spans="1:12">
      <c r="A336" s="117"/>
      <c r="B336" s="117"/>
      <c r="C336" s="117"/>
      <c r="D336" s="67"/>
      <c r="E336" s="67"/>
      <c r="F336" s="117"/>
      <c r="G336" s="117"/>
      <c r="H336" s="117"/>
      <c r="I336" s="117"/>
      <c r="J336" s="339"/>
      <c r="K336" s="339"/>
      <c r="L336" s="117"/>
    </row>
    <row r="337" spans="1:12">
      <c r="A337" s="117"/>
      <c r="B337" s="117"/>
      <c r="C337" s="117"/>
      <c r="D337" s="67"/>
      <c r="E337" s="67"/>
      <c r="F337" s="117"/>
      <c r="G337" s="117"/>
      <c r="H337" s="117"/>
      <c r="I337" s="117"/>
      <c r="J337" s="339"/>
      <c r="K337" s="339"/>
      <c r="L337" s="117"/>
    </row>
    <row r="338" spans="1:12">
      <c r="A338" s="117"/>
      <c r="B338" s="117"/>
      <c r="C338" s="117"/>
      <c r="D338" s="67"/>
      <c r="E338" s="67"/>
      <c r="F338" s="117"/>
      <c r="G338" s="117"/>
      <c r="H338" s="117"/>
      <c r="I338" s="117"/>
      <c r="J338" s="339"/>
      <c r="K338" s="339"/>
      <c r="L338" s="117"/>
    </row>
  </sheetData>
  <autoFilter ref="A91:J92" xr:uid="{00000000-0009-0000-0000-000003000000}"/>
  <customSheetViews>
    <customSheetView guid="{DAA0C1F4-4D8F-4BD8-91F9-40281B589772}" state="hidden" topLeftCell="A106">
      <selection activeCell="C97" sqref="C97"/>
      <pageMargins left="0.7" right="0.7" top="0.78740157499999996" bottom="0.78740157499999996" header="0.3" footer="0.3"/>
      <pageSetup paperSize="9" orientation="portrait" r:id="rId1"/>
    </customSheetView>
  </customSheetViews>
  <phoneticPr fontId="41" type="noConversion"/>
  <pageMargins left="0.7" right="0.7" top="0.78740157499999996" bottom="0.78740157499999996" header="0.3" footer="0.3"/>
  <pageSetup paperSize="9" orientation="portrait"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736E3-2A44-4534-AD85-158070DA8E17}">
  <sheetPr>
    <pageSetUpPr fitToPage="1"/>
  </sheetPr>
  <dimension ref="B1:D75"/>
  <sheetViews>
    <sheetView showGridLines="0" zoomScaleNormal="100" zoomScaleSheetLayoutView="100" workbookViewId="0">
      <pane ySplit="1" topLeftCell="A2" activePane="bottomLeft" state="frozen"/>
      <selection activeCell="C12" sqref="C12:F12"/>
      <selection pane="bottomLeft" activeCell="D27" sqref="D27"/>
    </sheetView>
  </sheetViews>
  <sheetFormatPr defaultColWidth="11.42578125" defaultRowHeight="12.75"/>
  <cols>
    <col min="1" max="1" width="0.85546875" style="558" customWidth="1"/>
    <col min="2" max="3" width="20.140625" style="558" customWidth="1"/>
    <col min="4" max="4" width="53.7109375" style="558" customWidth="1"/>
    <col min="5" max="5" width="33.28515625" style="558" customWidth="1"/>
    <col min="6" max="6" width="12.7109375" style="558" customWidth="1"/>
    <col min="7" max="16384" width="11.42578125" style="558"/>
  </cols>
  <sheetData>
    <row r="1" spans="2:4" ht="4.5" customHeight="1"/>
    <row r="2" spans="2:4">
      <c r="B2" s="521" t="str">
        <f>'Basic Data'!B2</f>
        <v>Annex CR Version M1.1  (Audit year 2026 / Indicator year 2025)</v>
      </c>
    </row>
    <row r="3" spans="2:4" ht="15.75">
      <c r="B3" s="522" t="s">
        <v>981</v>
      </c>
      <c r="C3" s="559"/>
      <c r="D3" s="559"/>
    </row>
    <row r="4" spans="2:4" ht="12.75" customHeight="1">
      <c r="B4" s="560"/>
      <c r="C4" s="559"/>
      <c r="D4" s="559"/>
    </row>
    <row r="5" spans="2:4" ht="7.5" customHeight="1">
      <c r="B5" s="560"/>
      <c r="C5" s="559"/>
      <c r="D5" s="559"/>
    </row>
    <row r="6" spans="2:4">
      <c r="B6" s="670" t="s">
        <v>980</v>
      </c>
      <c r="C6" s="670"/>
      <c r="D6" s="670"/>
    </row>
    <row r="7" spans="2:4" ht="6" customHeight="1">
      <c r="B7" s="577"/>
      <c r="C7" s="577"/>
      <c r="D7" s="577"/>
    </row>
    <row r="8" spans="2:4" ht="38.25" customHeight="1">
      <c r="B8" s="671" t="s">
        <v>1009</v>
      </c>
      <c r="C8" s="671"/>
      <c r="D8" s="671"/>
    </row>
    <row r="9" spans="2:4" ht="6" customHeight="1">
      <c r="B9" s="576"/>
      <c r="C9" s="576"/>
      <c r="D9" s="576"/>
    </row>
    <row r="10" spans="2:4" ht="39.75" customHeight="1">
      <c r="B10" s="672" t="s">
        <v>1010</v>
      </c>
      <c r="C10" s="672"/>
      <c r="D10" s="672"/>
    </row>
    <row r="11" spans="2:4" ht="6" customHeight="1" thickBot="1">
      <c r="B11" s="561"/>
      <c r="C11" s="559"/>
      <c r="D11" s="559"/>
    </row>
    <row r="12" spans="2:4" ht="31.5" customHeight="1" thickBot="1">
      <c r="B12" s="562" t="s">
        <v>979</v>
      </c>
      <c r="C12" s="563" t="s">
        <v>978</v>
      </c>
      <c r="D12" s="564" t="s">
        <v>849</v>
      </c>
    </row>
    <row r="13" spans="2:4" ht="20.100000000000001" customHeight="1">
      <c r="B13" s="565" t="s">
        <v>850</v>
      </c>
      <c r="C13" s="566" t="s">
        <v>851</v>
      </c>
      <c r="D13" s="567" t="s">
        <v>977</v>
      </c>
    </row>
    <row r="14" spans="2:4" ht="20.100000000000001" customHeight="1">
      <c r="B14" s="568" t="s">
        <v>850</v>
      </c>
      <c r="C14" s="569" t="s">
        <v>852</v>
      </c>
      <c r="D14" s="570" t="s">
        <v>976</v>
      </c>
    </row>
    <row r="15" spans="2:4" ht="20.100000000000001" customHeight="1">
      <c r="B15" s="568" t="s">
        <v>850</v>
      </c>
      <c r="C15" s="569" t="s">
        <v>853</v>
      </c>
      <c r="D15" s="570" t="s">
        <v>975</v>
      </c>
    </row>
    <row r="16" spans="2:4" ht="20.100000000000001" customHeight="1">
      <c r="B16" s="568" t="s">
        <v>850</v>
      </c>
      <c r="C16" s="569" t="s">
        <v>854</v>
      </c>
      <c r="D16" s="570" t="s">
        <v>974</v>
      </c>
    </row>
    <row r="17" spans="2:4" ht="20.100000000000001" customHeight="1">
      <c r="B17" s="568" t="s">
        <v>850</v>
      </c>
      <c r="C17" s="569" t="s">
        <v>855</v>
      </c>
      <c r="D17" s="570" t="s">
        <v>973</v>
      </c>
    </row>
    <row r="18" spans="2:4" ht="20.100000000000001" customHeight="1">
      <c r="B18" s="568" t="s">
        <v>850</v>
      </c>
      <c r="C18" s="569" t="s">
        <v>856</v>
      </c>
      <c r="D18" s="570" t="s">
        <v>972</v>
      </c>
    </row>
    <row r="19" spans="2:4" ht="20.100000000000001" customHeight="1">
      <c r="B19" s="568" t="s">
        <v>850</v>
      </c>
      <c r="C19" s="569" t="s">
        <v>857</v>
      </c>
      <c r="D19" s="570" t="s">
        <v>971</v>
      </c>
    </row>
    <row r="20" spans="2:4" ht="20.100000000000001" customHeight="1">
      <c r="B20" s="568" t="s">
        <v>850</v>
      </c>
      <c r="C20" s="569" t="s">
        <v>858</v>
      </c>
      <c r="D20" s="570" t="s">
        <v>970</v>
      </c>
    </row>
    <row r="21" spans="2:4" ht="27" customHeight="1">
      <c r="B21" s="568" t="s">
        <v>850</v>
      </c>
      <c r="C21" s="571" t="s">
        <v>859</v>
      </c>
      <c r="D21" s="572" t="s">
        <v>969</v>
      </c>
    </row>
    <row r="22" spans="2:4" ht="20.100000000000001" customHeight="1">
      <c r="B22" s="568" t="s">
        <v>850</v>
      </c>
      <c r="C22" s="569" t="s">
        <v>860</v>
      </c>
      <c r="D22" s="570" t="s">
        <v>968</v>
      </c>
    </row>
    <row r="23" spans="2:4" ht="20.100000000000001" customHeight="1">
      <c r="B23" s="568" t="s">
        <v>850</v>
      </c>
      <c r="C23" s="569" t="s">
        <v>861</v>
      </c>
      <c r="D23" s="570" t="s">
        <v>967</v>
      </c>
    </row>
    <row r="24" spans="2:4" ht="24.95" customHeight="1">
      <c r="B24" s="568" t="s">
        <v>850</v>
      </c>
      <c r="C24" s="569" t="s">
        <v>862</v>
      </c>
      <c r="D24" s="570" t="s">
        <v>966</v>
      </c>
    </row>
    <row r="25" spans="2:4" ht="24.95" customHeight="1">
      <c r="B25" s="568" t="s">
        <v>850</v>
      </c>
      <c r="C25" s="569" t="s">
        <v>863</v>
      </c>
      <c r="D25" s="570" t="s">
        <v>965</v>
      </c>
    </row>
    <row r="26" spans="2:4" ht="20.100000000000001" customHeight="1">
      <c r="B26" s="568" t="s">
        <v>850</v>
      </c>
      <c r="C26" s="569" t="s">
        <v>864</v>
      </c>
      <c r="D26" s="570" t="s">
        <v>964</v>
      </c>
    </row>
    <row r="27" spans="2:4" ht="20.100000000000001" customHeight="1">
      <c r="B27" s="568" t="s">
        <v>850</v>
      </c>
      <c r="C27" s="569" t="s">
        <v>865</v>
      </c>
      <c r="D27" s="570" t="s">
        <v>963</v>
      </c>
    </row>
    <row r="28" spans="2:4" ht="20.100000000000001" customHeight="1">
      <c r="B28" s="568" t="s">
        <v>850</v>
      </c>
      <c r="C28" s="569" t="s">
        <v>866</v>
      </c>
      <c r="D28" s="570" t="s">
        <v>962</v>
      </c>
    </row>
    <row r="29" spans="2:4" ht="20.100000000000001" customHeight="1">
      <c r="B29" s="568" t="s">
        <v>850</v>
      </c>
      <c r="C29" s="569" t="s">
        <v>867</v>
      </c>
      <c r="D29" s="570" t="s">
        <v>961</v>
      </c>
    </row>
    <row r="30" spans="2:4" ht="20.100000000000001" customHeight="1">
      <c r="B30" s="578" t="s">
        <v>850</v>
      </c>
      <c r="C30" s="569" t="s">
        <v>868</v>
      </c>
      <c r="D30" s="570" t="s">
        <v>960</v>
      </c>
    </row>
    <row r="31" spans="2:4" ht="20.100000000000001" customHeight="1">
      <c r="B31" s="568" t="s">
        <v>850</v>
      </c>
      <c r="C31" s="569" t="s">
        <v>869</v>
      </c>
      <c r="D31" s="570" t="s">
        <v>959</v>
      </c>
    </row>
    <row r="32" spans="2:4" ht="20.100000000000001" customHeight="1">
      <c r="B32" s="568" t="s">
        <v>850</v>
      </c>
      <c r="C32" s="569" t="s">
        <v>870</v>
      </c>
      <c r="D32" s="570" t="s">
        <v>958</v>
      </c>
    </row>
    <row r="33" spans="2:4" ht="20.100000000000001" customHeight="1">
      <c r="B33" s="568" t="s">
        <v>850</v>
      </c>
      <c r="C33" s="569" t="s">
        <v>871</v>
      </c>
      <c r="D33" s="570" t="s">
        <v>957</v>
      </c>
    </row>
    <row r="34" spans="2:4" ht="20.100000000000001" customHeight="1">
      <c r="B34" s="568" t="s">
        <v>850</v>
      </c>
      <c r="C34" s="569" t="s">
        <v>872</v>
      </c>
      <c r="D34" s="570" t="s">
        <v>956</v>
      </c>
    </row>
    <row r="35" spans="2:4" ht="20.100000000000001" customHeight="1">
      <c r="B35" s="568" t="s">
        <v>850</v>
      </c>
      <c r="C35" s="569" t="s">
        <v>873</v>
      </c>
      <c r="D35" s="570" t="s">
        <v>955</v>
      </c>
    </row>
    <row r="36" spans="2:4" ht="24.95" customHeight="1">
      <c r="B36" s="568" t="s">
        <v>850</v>
      </c>
      <c r="C36" s="569" t="s">
        <v>874</v>
      </c>
      <c r="D36" s="570" t="s">
        <v>954</v>
      </c>
    </row>
    <row r="37" spans="2:4" ht="20.100000000000001" customHeight="1">
      <c r="B37" s="568" t="s">
        <v>850</v>
      </c>
      <c r="C37" s="569" t="s">
        <v>875</v>
      </c>
      <c r="D37" s="570" t="s">
        <v>953</v>
      </c>
    </row>
    <row r="38" spans="2:4" ht="20.100000000000001" customHeight="1">
      <c r="B38" s="568" t="s">
        <v>850</v>
      </c>
      <c r="C38" s="569" t="s">
        <v>876</v>
      </c>
      <c r="D38" s="570" t="s">
        <v>952</v>
      </c>
    </row>
    <row r="39" spans="2:4" ht="20.100000000000001" customHeight="1">
      <c r="B39" s="568" t="s">
        <v>850</v>
      </c>
      <c r="C39" s="569" t="s">
        <v>877</v>
      </c>
      <c r="D39" s="570" t="s">
        <v>951</v>
      </c>
    </row>
    <row r="40" spans="2:4" ht="20.100000000000001" customHeight="1">
      <c r="B40" s="568" t="s">
        <v>878</v>
      </c>
      <c r="C40" s="569" t="s">
        <v>879</v>
      </c>
      <c r="D40" s="570" t="s">
        <v>950</v>
      </c>
    </row>
    <row r="41" spans="2:4" ht="20.100000000000001" customHeight="1">
      <c r="B41" s="568" t="s">
        <v>850</v>
      </c>
      <c r="C41" s="569" t="s">
        <v>880</v>
      </c>
      <c r="D41" s="570" t="s">
        <v>949</v>
      </c>
    </row>
    <row r="42" spans="2:4" ht="20.100000000000001" customHeight="1">
      <c r="B42" s="568" t="s">
        <v>850</v>
      </c>
      <c r="C42" s="569" t="s">
        <v>881</v>
      </c>
      <c r="D42" s="570" t="s">
        <v>948</v>
      </c>
    </row>
    <row r="43" spans="2:4" ht="20.100000000000001" customHeight="1">
      <c r="B43" s="568" t="s">
        <v>850</v>
      </c>
      <c r="C43" s="569" t="s">
        <v>882</v>
      </c>
      <c r="D43" s="570" t="s">
        <v>947</v>
      </c>
    </row>
    <row r="44" spans="2:4" ht="20.100000000000001" customHeight="1">
      <c r="B44" s="568" t="s">
        <v>850</v>
      </c>
      <c r="C44" s="569" t="s">
        <v>883</v>
      </c>
      <c r="D44" s="570" t="s">
        <v>946</v>
      </c>
    </row>
    <row r="45" spans="2:4" ht="24.95" customHeight="1">
      <c r="B45" s="568" t="s">
        <v>850</v>
      </c>
      <c r="C45" s="569" t="s">
        <v>884</v>
      </c>
      <c r="D45" s="570" t="s">
        <v>945</v>
      </c>
    </row>
    <row r="46" spans="2:4" ht="20.100000000000001" customHeight="1">
      <c r="B46" s="568" t="s">
        <v>850</v>
      </c>
      <c r="C46" s="569" t="s">
        <v>885</v>
      </c>
      <c r="D46" s="570" t="s">
        <v>944</v>
      </c>
    </row>
    <row r="47" spans="2:4" ht="20.100000000000001" customHeight="1">
      <c r="B47" s="568" t="s">
        <v>850</v>
      </c>
      <c r="C47" s="569" t="s">
        <v>886</v>
      </c>
      <c r="D47" s="570" t="s">
        <v>943</v>
      </c>
    </row>
    <row r="48" spans="2:4" ht="20.100000000000001" customHeight="1">
      <c r="B48" s="568" t="s">
        <v>850</v>
      </c>
      <c r="C48" s="569" t="s">
        <v>887</v>
      </c>
      <c r="D48" s="570" t="s">
        <v>942</v>
      </c>
    </row>
    <row r="49" spans="2:4" ht="20.100000000000001" customHeight="1">
      <c r="B49" s="568" t="s">
        <v>850</v>
      </c>
      <c r="C49" s="569" t="s">
        <v>888</v>
      </c>
      <c r="D49" s="570" t="s">
        <v>941</v>
      </c>
    </row>
    <row r="50" spans="2:4" ht="20.100000000000001" customHeight="1">
      <c r="B50" s="568" t="s">
        <v>850</v>
      </c>
      <c r="C50" s="569" t="s">
        <v>889</v>
      </c>
      <c r="D50" s="570" t="s">
        <v>940</v>
      </c>
    </row>
    <row r="51" spans="2:4" ht="20.100000000000001" customHeight="1">
      <c r="B51" s="568" t="s">
        <v>850</v>
      </c>
      <c r="C51" s="569" t="s">
        <v>890</v>
      </c>
      <c r="D51" s="570" t="s">
        <v>939</v>
      </c>
    </row>
    <row r="52" spans="2:4" ht="20.100000000000001" customHeight="1">
      <c r="B52" s="568" t="s">
        <v>850</v>
      </c>
      <c r="C52" s="569" t="s">
        <v>891</v>
      </c>
      <c r="D52" s="570" t="s">
        <v>938</v>
      </c>
    </row>
    <row r="53" spans="2:4" ht="20.100000000000001" customHeight="1">
      <c r="B53" s="568" t="s">
        <v>850</v>
      </c>
      <c r="C53" s="569" t="s">
        <v>892</v>
      </c>
      <c r="D53" s="570" t="s">
        <v>937</v>
      </c>
    </row>
    <row r="54" spans="2:4" ht="20.100000000000001" customHeight="1">
      <c r="B54" s="568" t="s">
        <v>850</v>
      </c>
      <c r="C54" s="569" t="s">
        <v>893</v>
      </c>
      <c r="D54" s="570" t="s">
        <v>936</v>
      </c>
    </row>
    <row r="55" spans="2:4" ht="20.100000000000001" customHeight="1">
      <c r="B55" s="568" t="s">
        <v>850</v>
      </c>
      <c r="C55" s="569" t="s">
        <v>894</v>
      </c>
      <c r="D55" s="570" t="s">
        <v>895</v>
      </c>
    </row>
    <row r="56" spans="2:4" ht="20.100000000000001" customHeight="1">
      <c r="B56" s="568" t="s">
        <v>850</v>
      </c>
      <c r="C56" s="569" t="s">
        <v>896</v>
      </c>
      <c r="D56" s="570" t="s">
        <v>935</v>
      </c>
    </row>
    <row r="57" spans="2:4" ht="20.100000000000001" customHeight="1">
      <c r="B57" s="568" t="s">
        <v>850</v>
      </c>
      <c r="C57" s="569" t="s">
        <v>897</v>
      </c>
      <c r="D57" s="570" t="s">
        <v>934</v>
      </c>
    </row>
    <row r="58" spans="2:4" ht="20.100000000000001" customHeight="1">
      <c r="B58" s="568" t="s">
        <v>850</v>
      </c>
      <c r="C58" s="569" t="s">
        <v>898</v>
      </c>
      <c r="D58" s="570" t="s">
        <v>933</v>
      </c>
    </row>
    <row r="59" spans="2:4" ht="20.100000000000001" customHeight="1">
      <c r="B59" s="568" t="s">
        <v>850</v>
      </c>
      <c r="C59" s="569" t="s">
        <v>899</v>
      </c>
      <c r="D59" s="570" t="s">
        <v>932</v>
      </c>
    </row>
    <row r="60" spans="2:4" ht="20.100000000000001" customHeight="1">
      <c r="B60" s="568" t="s">
        <v>850</v>
      </c>
      <c r="C60" s="569" t="s">
        <v>900</v>
      </c>
      <c r="D60" s="570" t="s">
        <v>931</v>
      </c>
    </row>
    <row r="61" spans="2:4" ht="20.100000000000001" customHeight="1">
      <c r="B61" s="568" t="s">
        <v>850</v>
      </c>
      <c r="C61" s="569" t="s">
        <v>901</v>
      </c>
      <c r="D61" s="570" t="s">
        <v>930</v>
      </c>
    </row>
    <row r="62" spans="2:4" ht="20.100000000000001" customHeight="1">
      <c r="B62" s="568" t="s">
        <v>850</v>
      </c>
      <c r="C62" s="569" t="s">
        <v>902</v>
      </c>
      <c r="D62" s="570" t="s">
        <v>929</v>
      </c>
    </row>
    <row r="63" spans="2:4" ht="20.100000000000001" customHeight="1">
      <c r="B63" s="568" t="s">
        <v>850</v>
      </c>
      <c r="C63" s="569" t="s">
        <v>903</v>
      </c>
      <c r="D63" s="570" t="s">
        <v>928</v>
      </c>
    </row>
    <row r="64" spans="2:4" ht="20.100000000000001" customHeight="1">
      <c r="B64" s="568" t="s">
        <v>850</v>
      </c>
      <c r="C64" s="569" t="s">
        <v>904</v>
      </c>
      <c r="D64" s="570" t="s">
        <v>927</v>
      </c>
    </row>
    <row r="65" spans="2:4" ht="20.100000000000001" customHeight="1">
      <c r="B65" s="568" t="s">
        <v>850</v>
      </c>
      <c r="C65" s="569" t="s">
        <v>905</v>
      </c>
      <c r="D65" s="570" t="s">
        <v>926</v>
      </c>
    </row>
    <row r="66" spans="2:4" ht="20.100000000000001" customHeight="1">
      <c r="B66" s="568" t="s">
        <v>850</v>
      </c>
      <c r="C66" s="569" t="s">
        <v>906</v>
      </c>
      <c r="D66" s="570" t="s">
        <v>925</v>
      </c>
    </row>
    <row r="67" spans="2:4" ht="24.95" customHeight="1">
      <c r="B67" s="568" t="s">
        <v>850</v>
      </c>
      <c r="C67" s="569" t="s">
        <v>907</v>
      </c>
      <c r="D67" s="570" t="s">
        <v>924</v>
      </c>
    </row>
    <row r="68" spans="2:4" ht="20.100000000000001" customHeight="1">
      <c r="B68" s="568" t="s">
        <v>850</v>
      </c>
      <c r="C68" s="569" t="s">
        <v>908</v>
      </c>
      <c r="D68" s="570" t="s">
        <v>923</v>
      </c>
    </row>
    <row r="69" spans="2:4" ht="20.100000000000001" customHeight="1">
      <c r="B69" s="568" t="s">
        <v>850</v>
      </c>
      <c r="C69" s="569" t="s">
        <v>909</v>
      </c>
      <c r="D69" s="570" t="s">
        <v>922</v>
      </c>
    </row>
    <row r="70" spans="2:4" ht="20.100000000000001" customHeight="1">
      <c r="B70" s="568" t="s">
        <v>850</v>
      </c>
      <c r="C70" s="569" t="s">
        <v>910</v>
      </c>
      <c r="D70" s="570" t="s">
        <v>921</v>
      </c>
    </row>
    <row r="71" spans="2:4" ht="20.100000000000001" customHeight="1">
      <c r="B71" s="568" t="s">
        <v>850</v>
      </c>
      <c r="C71" s="569" t="s">
        <v>911</v>
      </c>
      <c r="D71" s="570" t="s">
        <v>920</v>
      </c>
    </row>
    <row r="72" spans="2:4" ht="20.100000000000001" customHeight="1">
      <c r="B72" s="568" t="s">
        <v>850</v>
      </c>
      <c r="C72" s="569" t="s">
        <v>912</v>
      </c>
      <c r="D72" s="570" t="s">
        <v>913</v>
      </c>
    </row>
    <row r="73" spans="2:4" ht="20.100000000000001" customHeight="1">
      <c r="B73" s="568" t="s">
        <v>850</v>
      </c>
      <c r="C73" s="569" t="s">
        <v>914</v>
      </c>
      <c r="D73" s="570" t="s">
        <v>919</v>
      </c>
    </row>
    <row r="74" spans="2:4" ht="24.95" customHeight="1">
      <c r="B74" s="568" t="s">
        <v>850</v>
      </c>
      <c r="C74" s="569" t="s">
        <v>915</v>
      </c>
      <c r="D74" s="570" t="s">
        <v>918</v>
      </c>
    </row>
    <row r="75" spans="2:4" ht="24.95" customHeight="1" thickBot="1">
      <c r="B75" s="573" t="s">
        <v>850</v>
      </c>
      <c r="C75" s="574" t="s">
        <v>916</v>
      </c>
      <c r="D75" s="575" t="s">
        <v>917</v>
      </c>
    </row>
  </sheetData>
  <sheetProtection algorithmName="SHA-512" hashValue="FflUR8bldmpk2h1tHuLdws7xwm7xt2U+7n4QzvfTCc2MdP9heowDO5BwwB581OThBPeIZWqn2/lIwy4LuDmEdg==" saltValue="dHIRw3JJ5jVULSFjEVcb7Q==" spinCount="100000" sheet="1" objects="1"/>
  <mergeCells count="3">
    <mergeCell ref="B6:D6"/>
    <mergeCell ref="B8:D8"/>
    <mergeCell ref="B10:D10"/>
  </mergeCells>
  <pageMargins left="0.70866141732283472" right="0.70866141732283472" top="0.74803149606299213" bottom="0.74803149606299213" header="0.31496062992125984" footer="0.31496062992125984"/>
  <pageSetup paperSize="9" fitToHeight="0" orientation="landscape" r:id="rId1"/>
  <headerFooter>
    <oddFooter>&amp;L&amp;"Arial,Regular"&amp;7&amp;F&amp;C&amp;"Arial,Regular"&amp;7 © DKG  Alle Rechte vorbehalten&amp;R&amp;"Arial,Regular"&amp;7&amp;P</oddFooter>
  </headerFooter>
  <rowBreaks count="3" manualBreakCount="3">
    <brk id="25" max="3" man="1"/>
    <brk id="47" max="3" man="1"/>
    <brk id="69" max="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D5B72-A697-40E3-B9C2-823D99BF768D}">
  <dimension ref="A1:M60"/>
  <sheetViews>
    <sheetView showGridLines="0" zoomScaleNormal="100" workbookViewId="0">
      <pane ySplit="10" topLeftCell="A11" activePane="bottomLeft" state="frozen"/>
      <selection pane="bottomLeft" activeCell="A11" sqref="A11"/>
    </sheetView>
  </sheetViews>
  <sheetFormatPr defaultColWidth="9.140625" defaultRowHeight="15"/>
  <cols>
    <col min="1" max="1" width="46.7109375" customWidth="1"/>
    <col min="2" max="2" width="50.7109375" customWidth="1"/>
    <col min="3" max="5" width="17.7109375" customWidth="1"/>
    <col min="8" max="8" width="9.140625" customWidth="1"/>
    <col min="9" max="11" width="9.140625" style="489" hidden="1" customWidth="1"/>
    <col min="12" max="13" width="9.140625" hidden="1" customWidth="1"/>
  </cols>
  <sheetData>
    <row r="1" spans="1:13" ht="6.75" customHeight="1"/>
    <row r="2" spans="1:13">
      <c r="A2" s="521" t="str">
        <f>'Basic Data'!B2</f>
        <v>Annex CR Version M1.1  (Audit year 2026 / Indicator year 2025)</v>
      </c>
    </row>
    <row r="3" spans="1:13" ht="15.75">
      <c r="A3" s="522" t="s">
        <v>825</v>
      </c>
    </row>
    <row r="4" spans="1:13" ht="18" customHeight="1" thickBot="1"/>
    <row r="5" spans="1:13" ht="18" customHeight="1" thickBot="1">
      <c r="E5" s="523" t="s">
        <v>826</v>
      </c>
      <c r="F5" s="677">
        <f>SUM(K11:K60)</f>
        <v>0</v>
      </c>
      <c r="G5" s="678"/>
    </row>
    <row r="6" spans="1:13" ht="3" customHeight="1"/>
    <row r="7" spans="1:13" ht="15" customHeight="1">
      <c r="A7" s="679" t="s">
        <v>982</v>
      </c>
      <c r="B7" s="680"/>
      <c r="C7" s="680"/>
      <c r="D7" s="680"/>
      <c r="E7" s="680"/>
    </row>
    <row r="8" spans="1:13" ht="7.5" customHeight="1" thickBot="1"/>
    <row r="9" spans="1:13" ht="24.95" customHeight="1">
      <c r="A9" s="681" t="s">
        <v>827</v>
      </c>
      <c r="B9" s="683" t="s">
        <v>828</v>
      </c>
      <c r="C9" s="685" t="s">
        <v>829</v>
      </c>
      <c r="D9" s="686"/>
      <c r="E9" s="687" t="s">
        <v>1007</v>
      </c>
      <c r="F9" s="673" t="s">
        <v>983</v>
      </c>
      <c r="G9" s="674"/>
    </row>
    <row r="10" spans="1:13" ht="24.95" customHeight="1" thickBot="1">
      <c r="A10" s="682"/>
      <c r="B10" s="684"/>
      <c r="C10" s="524" t="s">
        <v>830</v>
      </c>
      <c r="D10" s="524" t="s">
        <v>831</v>
      </c>
      <c r="E10" s="688"/>
      <c r="F10" s="675"/>
      <c r="G10" s="676"/>
    </row>
    <row r="11" spans="1:13" ht="26.1" customHeight="1">
      <c r="A11" s="549"/>
      <c r="B11" s="539"/>
      <c r="C11" s="553"/>
      <c r="D11" s="553"/>
      <c r="E11" s="553"/>
      <c r="F11" s="579"/>
      <c r="G11" s="580"/>
      <c r="I11" s="489">
        <f>IF(A11&lt;&gt;"",1,0)</f>
        <v>0</v>
      </c>
      <c r="J11" s="489">
        <f>IF(B11&lt;&gt;"",1,0)</f>
        <v>0</v>
      </c>
      <c r="K11" s="489">
        <f t="shared" ref="K11" si="0">IF((SUM(I11:J11)=2),E11,0)</f>
        <v>0</v>
      </c>
      <c r="M11" s="585"/>
    </row>
    <row r="12" spans="1:13" ht="26.1" customHeight="1">
      <c r="A12" s="554"/>
      <c r="B12" s="549"/>
      <c r="C12" s="555"/>
      <c r="D12" s="555"/>
      <c r="E12" s="555"/>
      <c r="F12" s="581"/>
      <c r="G12" s="582"/>
      <c r="I12" s="489">
        <f t="shared" ref="I12:I60" si="1">IF(A12&lt;&gt;"",1,0)</f>
        <v>0</v>
      </c>
      <c r="J12" s="489">
        <f t="shared" ref="J12:J60" si="2">IF(B12&lt;&gt;"",1,0)</f>
        <v>0</v>
      </c>
      <c r="K12" s="489">
        <f t="shared" ref="K12:K60" si="3">IF((SUM(I12:J12)=2),E12,0)</f>
        <v>0</v>
      </c>
      <c r="M12" s="585" t="s">
        <v>345</v>
      </c>
    </row>
    <row r="13" spans="1:13" ht="26.1" customHeight="1">
      <c r="A13" s="554"/>
      <c r="B13" s="549"/>
      <c r="C13" s="555"/>
      <c r="D13" s="555"/>
      <c r="E13" s="555"/>
      <c r="F13" s="581"/>
      <c r="G13" s="582"/>
      <c r="I13" s="489">
        <f t="shared" si="1"/>
        <v>0</v>
      </c>
      <c r="J13" s="489">
        <f t="shared" si="2"/>
        <v>0</v>
      </c>
      <c r="K13" s="489">
        <f t="shared" si="3"/>
        <v>0</v>
      </c>
    </row>
    <row r="14" spans="1:13" ht="26.1" customHeight="1">
      <c r="A14" s="554"/>
      <c r="B14" s="549"/>
      <c r="C14" s="555"/>
      <c r="D14" s="555"/>
      <c r="E14" s="555"/>
      <c r="F14" s="581"/>
      <c r="G14" s="582"/>
      <c r="I14" s="489">
        <f t="shared" si="1"/>
        <v>0</v>
      </c>
      <c r="J14" s="489">
        <f t="shared" si="2"/>
        <v>0</v>
      </c>
      <c r="K14" s="489">
        <f t="shared" si="3"/>
        <v>0</v>
      </c>
    </row>
    <row r="15" spans="1:13" ht="26.1" customHeight="1">
      <c r="A15" s="554"/>
      <c r="B15" s="549"/>
      <c r="C15" s="555"/>
      <c r="D15" s="555"/>
      <c r="E15" s="555"/>
      <c r="F15" s="581"/>
      <c r="G15" s="582"/>
      <c r="I15" s="489">
        <f t="shared" si="1"/>
        <v>0</v>
      </c>
      <c r="J15" s="489">
        <f t="shared" si="2"/>
        <v>0</v>
      </c>
      <c r="K15" s="489">
        <f t="shared" si="3"/>
        <v>0</v>
      </c>
    </row>
    <row r="16" spans="1:13" ht="26.1" customHeight="1">
      <c r="A16" s="554"/>
      <c r="B16" s="549"/>
      <c r="C16" s="555"/>
      <c r="D16" s="555"/>
      <c r="E16" s="555"/>
      <c r="F16" s="581"/>
      <c r="G16" s="582"/>
      <c r="I16" s="489">
        <f t="shared" si="1"/>
        <v>0</v>
      </c>
      <c r="J16" s="489">
        <f t="shared" si="2"/>
        <v>0</v>
      </c>
      <c r="K16" s="489">
        <f t="shared" si="3"/>
        <v>0</v>
      </c>
    </row>
    <row r="17" spans="1:11" ht="26.1" customHeight="1">
      <c r="A17" s="554"/>
      <c r="B17" s="549"/>
      <c r="C17" s="555"/>
      <c r="D17" s="555"/>
      <c r="E17" s="555"/>
      <c r="F17" s="581"/>
      <c r="G17" s="582"/>
      <c r="I17" s="489">
        <f t="shared" si="1"/>
        <v>0</v>
      </c>
      <c r="J17" s="489">
        <f t="shared" si="2"/>
        <v>0</v>
      </c>
      <c r="K17" s="489">
        <f t="shared" si="3"/>
        <v>0</v>
      </c>
    </row>
    <row r="18" spans="1:11" ht="26.1" customHeight="1">
      <c r="A18" s="554"/>
      <c r="B18" s="549"/>
      <c r="C18" s="555"/>
      <c r="D18" s="555"/>
      <c r="E18" s="555"/>
      <c r="F18" s="581"/>
      <c r="G18" s="582"/>
      <c r="I18" s="489">
        <f t="shared" si="1"/>
        <v>0</v>
      </c>
      <c r="J18" s="489">
        <f t="shared" si="2"/>
        <v>0</v>
      </c>
      <c r="K18" s="489">
        <f t="shared" si="3"/>
        <v>0</v>
      </c>
    </row>
    <row r="19" spans="1:11" ht="26.1" customHeight="1">
      <c r="A19" s="554"/>
      <c r="B19" s="549"/>
      <c r="C19" s="555"/>
      <c r="D19" s="555"/>
      <c r="E19" s="555"/>
      <c r="F19" s="581"/>
      <c r="G19" s="582"/>
      <c r="I19" s="489">
        <f t="shared" si="1"/>
        <v>0</v>
      </c>
      <c r="J19" s="489">
        <f t="shared" si="2"/>
        <v>0</v>
      </c>
      <c r="K19" s="489">
        <f t="shared" si="3"/>
        <v>0</v>
      </c>
    </row>
    <row r="20" spans="1:11" ht="26.1" customHeight="1">
      <c r="A20" s="554"/>
      <c r="B20" s="549"/>
      <c r="C20" s="555"/>
      <c r="D20" s="555"/>
      <c r="E20" s="555"/>
      <c r="F20" s="581"/>
      <c r="G20" s="582"/>
      <c r="I20" s="489">
        <f t="shared" si="1"/>
        <v>0</v>
      </c>
      <c r="J20" s="489">
        <f t="shared" si="2"/>
        <v>0</v>
      </c>
      <c r="K20" s="489">
        <f t="shared" si="3"/>
        <v>0</v>
      </c>
    </row>
    <row r="21" spans="1:11" ht="26.1" customHeight="1">
      <c r="A21" s="554"/>
      <c r="B21" s="549"/>
      <c r="C21" s="555"/>
      <c r="D21" s="555"/>
      <c r="E21" s="555"/>
      <c r="F21" s="581"/>
      <c r="G21" s="582"/>
      <c r="I21" s="489">
        <f t="shared" si="1"/>
        <v>0</v>
      </c>
      <c r="J21" s="489">
        <f t="shared" si="2"/>
        <v>0</v>
      </c>
      <c r="K21" s="489">
        <f t="shared" si="3"/>
        <v>0</v>
      </c>
    </row>
    <row r="22" spans="1:11" ht="26.1" customHeight="1">
      <c r="A22" s="554"/>
      <c r="B22" s="549"/>
      <c r="C22" s="555"/>
      <c r="D22" s="555"/>
      <c r="E22" s="555"/>
      <c r="F22" s="581"/>
      <c r="G22" s="582"/>
      <c r="I22" s="489">
        <f t="shared" si="1"/>
        <v>0</v>
      </c>
      <c r="J22" s="489">
        <f t="shared" si="2"/>
        <v>0</v>
      </c>
      <c r="K22" s="489">
        <f t="shared" si="3"/>
        <v>0</v>
      </c>
    </row>
    <row r="23" spans="1:11" ht="26.1" customHeight="1">
      <c r="A23" s="554"/>
      <c r="B23" s="549"/>
      <c r="C23" s="555"/>
      <c r="D23" s="555"/>
      <c r="E23" s="555"/>
      <c r="F23" s="581"/>
      <c r="G23" s="582"/>
      <c r="I23" s="489">
        <f t="shared" si="1"/>
        <v>0</v>
      </c>
      <c r="J23" s="489">
        <f t="shared" si="2"/>
        <v>0</v>
      </c>
      <c r="K23" s="489">
        <f t="shared" si="3"/>
        <v>0</v>
      </c>
    </row>
    <row r="24" spans="1:11" ht="26.1" customHeight="1">
      <c r="A24" s="554"/>
      <c r="B24" s="549"/>
      <c r="C24" s="555"/>
      <c r="D24" s="555"/>
      <c r="E24" s="555"/>
      <c r="F24" s="581"/>
      <c r="G24" s="582"/>
      <c r="I24" s="489">
        <f t="shared" si="1"/>
        <v>0</v>
      </c>
      <c r="J24" s="489">
        <f t="shared" si="2"/>
        <v>0</v>
      </c>
      <c r="K24" s="489">
        <f t="shared" si="3"/>
        <v>0</v>
      </c>
    </row>
    <row r="25" spans="1:11" ht="26.1" customHeight="1">
      <c r="A25" s="554"/>
      <c r="B25" s="549"/>
      <c r="C25" s="555"/>
      <c r="D25" s="555"/>
      <c r="E25" s="555"/>
      <c r="F25" s="581"/>
      <c r="G25" s="582"/>
      <c r="I25" s="489">
        <f t="shared" si="1"/>
        <v>0</v>
      </c>
      <c r="J25" s="489">
        <f t="shared" si="2"/>
        <v>0</v>
      </c>
      <c r="K25" s="489">
        <f t="shared" si="3"/>
        <v>0</v>
      </c>
    </row>
    <row r="26" spans="1:11" ht="26.1" customHeight="1">
      <c r="A26" s="554"/>
      <c r="B26" s="549"/>
      <c r="C26" s="555"/>
      <c r="D26" s="555"/>
      <c r="E26" s="555"/>
      <c r="F26" s="581"/>
      <c r="G26" s="582"/>
      <c r="I26" s="489">
        <f t="shared" si="1"/>
        <v>0</v>
      </c>
      <c r="J26" s="489">
        <f t="shared" si="2"/>
        <v>0</v>
      </c>
      <c r="K26" s="489">
        <f t="shared" si="3"/>
        <v>0</v>
      </c>
    </row>
    <row r="27" spans="1:11" ht="26.1" customHeight="1">
      <c r="A27" s="554"/>
      <c r="B27" s="549"/>
      <c r="C27" s="555"/>
      <c r="D27" s="555"/>
      <c r="E27" s="555"/>
      <c r="F27" s="581"/>
      <c r="G27" s="582"/>
      <c r="I27" s="489">
        <f t="shared" si="1"/>
        <v>0</v>
      </c>
      <c r="J27" s="489">
        <f t="shared" si="2"/>
        <v>0</v>
      </c>
      <c r="K27" s="489">
        <f t="shared" si="3"/>
        <v>0</v>
      </c>
    </row>
    <row r="28" spans="1:11" ht="26.1" customHeight="1">
      <c r="A28" s="554"/>
      <c r="B28" s="549"/>
      <c r="C28" s="555"/>
      <c r="D28" s="555"/>
      <c r="E28" s="555"/>
      <c r="F28" s="581"/>
      <c r="G28" s="582"/>
      <c r="I28" s="489">
        <f t="shared" si="1"/>
        <v>0</v>
      </c>
      <c r="J28" s="489">
        <f t="shared" si="2"/>
        <v>0</v>
      </c>
      <c r="K28" s="489">
        <f t="shared" si="3"/>
        <v>0</v>
      </c>
    </row>
    <row r="29" spans="1:11" ht="26.1" customHeight="1">
      <c r="A29" s="554"/>
      <c r="B29" s="549"/>
      <c r="C29" s="555"/>
      <c r="D29" s="555"/>
      <c r="E29" s="555"/>
      <c r="F29" s="581"/>
      <c r="G29" s="582"/>
      <c r="I29" s="489">
        <f t="shared" si="1"/>
        <v>0</v>
      </c>
      <c r="J29" s="489">
        <f t="shared" si="2"/>
        <v>0</v>
      </c>
      <c r="K29" s="489">
        <f t="shared" si="3"/>
        <v>0</v>
      </c>
    </row>
    <row r="30" spans="1:11" ht="26.1" customHeight="1">
      <c r="A30" s="554"/>
      <c r="B30" s="549"/>
      <c r="C30" s="555"/>
      <c r="D30" s="555"/>
      <c r="E30" s="555"/>
      <c r="F30" s="581"/>
      <c r="G30" s="582"/>
      <c r="I30" s="489">
        <f t="shared" si="1"/>
        <v>0</v>
      </c>
      <c r="J30" s="489">
        <f t="shared" si="2"/>
        <v>0</v>
      </c>
      <c r="K30" s="489">
        <f t="shared" si="3"/>
        <v>0</v>
      </c>
    </row>
    <row r="31" spans="1:11" ht="26.1" customHeight="1">
      <c r="A31" s="554"/>
      <c r="B31" s="549"/>
      <c r="C31" s="555"/>
      <c r="D31" s="555"/>
      <c r="E31" s="555"/>
      <c r="F31" s="581"/>
      <c r="G31" s="582"/>
      <c r="I31" s="489">
        <f t="shared" si="1"/>
        <v>0</v>
      </c>
      <c r="J31" s="489">
        <f t="shared" si="2"/>
        <v>0</v>
      </c>
      <c r="K31" s="489">
        <f t="shared" si="3"/>
        <v>0</v>
      </c>
    </row>
    <row r="32" spans="1:11" ht="26.1" customHeight="1">
      <c r="A32" s="554"/>
      <c r="B32" s="549"/>
      <c r="C32" s="555"/>
      <c r="D32" s="555"/>
      <c r="E32" s="555"/>
      <c r="F32" s="581"/>
      <c r="G32" s="582"/>
      <c r="I32" s="489">
        <f t="shared" si="1"/>
        <v>0</v>
      </c>
      <c r="J32" s="489">
        <f t="shared" si="2"/>
        <v>0</v>
      </c>
      <c r="K32" s="489">
        <f t="shared" si="3"/>
        <v>0</v>
      </c>
    </row>
    <row r="33" spans="1:11" ht="26.1" customHeight="1">
      <c r="A33" s="554"/>
      <c r="B33" s="549"/>
      <c r="C33" s="555"/>
      <c r="D33" s="555"/>
      <c r="E33" s="555"/>
      <c r="F33" s="581"/>
      <c r="G33" s="582"/>
      <c r="I33" s="489">
        <f t="shared" si="1"/>
        <v>0</v>
      </c>
      <c r="J33" s="489">
        <f t="shared" si="2"/>
        <v>0</v>
      </c>
      <c r="K33" s="489">
        <f t="shared" si="3"/>
        <v>0</v>
      </c>
    </row>
    <row r="34" spans="1:11" ht="26.1" customHeight="1">
      <c r="A34" s="554"/>
      <c r="B34" s="549"/>
      <c r="C34" s="555"/>
      <c r="D34" s="555"/>
      <c r="E34" s="555"/>
      <c r="F34" s="581"/>
      <c r="G34" s="582"/>
      <c r="I34" s="489">
        <f t="shared" si="1"/>
        <v>0</v>
      </c>
      <c r="J34" s="489">
        <f t="shared" si="2"/>
        <v>0</v>
      </c>
      <c r="K34" s="489">
        <f t="shared" si="3"/>
        <v>0</v>
      </c>
    </row>
    <row r="35" spans="1:11" ht="26.1" customHeight="1">
      <c r="A35" s="554"/>
      <c r="B35" s="549"/>
      <c r="C35" s="555"/>
      <c r="D35" s="555"/>
      <c r="E35" s="555"/>
      <c r="F35" s="581"/>
      <c r="G35" s="582"/>
      <c r="I35" s="489">
        <f t="shared" si="1"/>
        <v>0</v>
      </c>
      <c r="J35" s="489">
        <f t="shared" si="2"/>
        <v>0</v>
      </c>
      <c r="K35" s="489">
        <f t="shared" si="3"/>
        <v>0</v>
      </c>
    </row>
    <row r="36" spans="1:11" ht="26.1" customHeight="1">
      <c r="A36" s="554"/>
      <c r="B36" s="549"/>
      <c r="C36" s="555"/>
      <c r="D36" s="555"/>
      <c r="E36" s="555"/>
      <c r="F36" s="581"/>
      <c r="G36" s="582"/>
      <c r="I36" s="489">
        <f t="shared" si="1"/>
        <v>0</v>
      </c>
      <c r="J36" s="489">
        <f t="shared" si="2"/>
        <v>0</v>
      </c>
      <c r="K36" s="489">
        <f t="shared" si="3"/>
        <v>0</v>
      </c>
    </row>
    <row r="37" spans="1:11" ht="26.1" customHeight="1">
      <c r="A37" s="554"/>
      <c r="B37" s="549"/>
      <c r="C37" s="555"/>
      <c r="D37" s="555"/>
      <c r="E37" s="555"/>
      <c r="F37" s="581"/>
      <c r="G37" s="582"/>
      <c r="I37" s="489">
        <f t="shared" si="1"/>
        <v>0</v>
      </c>
      <c r="J37" s="489">
        <f t="shared" si="2"/>
        <v>0</v>
      </c>
      <c r="K37" s="489">
        <f t="shared" si="3"/>
        <v>0</v>
      </c>
    </row>
    <row r="38" spans="1:11" ht="26.1" customHeight="1">
      <c r="A38" s="554"/>
      <c r="B38" s="549"/>
      <c r="C38" s="555"/>
      <c r="D38" s="555"/>
      <c r="E38" s="555"/>
      <c r="F38" s="581"/>
      <c r="G38" s="582"/>
      <c r="I38" s="489">
        <f t="shared" si="1"/>
        <v>0</v>
      </c>
      <c r="J38" s="489">
        <f t="shared" si="2"/>
        <v>0</v>
      </c>
      <c r="K38" s="489">
        <f t="shared" si="3"/>
        <v>0</v>
      </c>
    </row>
    <row r="39" spans="1:11" ht="26.1" customHeight="1">
      <c r="A39" s="554"/>
      <c r="B39" s="549"/>
      <c r="C39" s="555"/>
      <c r="D39" s="555"/>
      <c r="E39" s="555"/>
      <c r="F39" s="581"/>
      <c r="G39" s="582"/>
      <c r="I39" s="489">
        <f t="shared" si="1"/>
        <v>0</v>
      </c>
      <c r="J39" s="489">
        <f t="shared" si="2"/>
        <v>0</v>
      </c>
      <c r="K39" s="489">
        <f t="shared" si="3"/>
        <v>0</v>
      </c>
    </row>
    <row r="40" spans="1:11" ht="26.1" customHeight="1">
      <c r="A40" s="554"/>
      <c r="B40" s="549"/>
      <c r="C40" s="555"/>
      <c r="D40" s="555"/>
      <c r="E40" s="555"/>
      <c r="F40" s="581"/>
      <c r="G40" s="582"/>
      <c r="I40" s="489">
        <f t="shared" si="1"/>
        <v>0</v>
      </c>
      <c r="J40" s="489">
        <f t="shared" si="2"/>
        <v>0</v>
      </c>
      <c r="K40" s="489">
        <f t="shared" si="3"/>
        <v>0</v>
      </c>
    </row>
    <row r="41" spans="1:11" ht="26.1" customHeight="1">
      <c r="A41" s="554"/>
      <c r="B41" s="549"/>
      <c r="C41" s="555"/>
      <c r="D41" s="555"/>
      <c r="E41" s="555"/>
      <c r="F41" s="581"/>
      <c r="G41" s="582"/>
      <c r="I41" s="489">
        <f t="shared" si="1"/>
        <v>0</v>
      </c>
      <c r="J41" s="489">
        <f t="shared" si="2"/>
        <v>0</v>
      </c>
      <c r="K41" s="489">
        <f t="shared" si="3"/>
        <v>0</v>
      </c>
    </row>
    <row r="42" spans="1:11" ht="26.1" customHeight="1">
      <c r="A42" s="554"/>
      <c r="B42" s="549"/>
      <c r="C42" s="555"/>
      <c r="D42" s="555"/>
      <c r="E42" s="555"/>
      <c r="F42" s="581"/>
      <c r="G42" s="582"/>
      <c r="I42" s="489">
        <f t="shared" si="1"/>
        <v>0</v>
      </c>
      <c r="J42" s="489">
        <f t="shared" si="2"/>
        <v>0</v>
      </c>
      <c r="K42" s="489">
        <f t="shared" si="3"/>
        <v>0</v>
      </c>
    </row>
    <row r="43" spans="1:11" ht="26.1" customHeight="1">
      <c r="A43" s="554"/>
      <c r="B43" s="549"/>
      <c r="C43" s="555"/>
      <c r="D43" s="555"/>
      <c r="E43" s="555"/>
      <c r="F43" s="581"/>
      <c r="G43" s="582"/>
      <c r="I43" s="489">
        <f t="shared" si="1"/>
        <v>0</v>
      </c>
      <c r="J43" s="489">
        <f t="shared" si="2"/>
        <v>0</v>
      </c>
      <c r="K43" s="489">
        <f t="shared" si="3"/>
        <v>0</v>
      </c>
    </row>
    <row r="44" spans="1:11" ht="26.1" customHeight="1">
      <c r="A44" s="554"/>
      <c r="B44" s="549"/>
      <c r="C44" s="555"/>
      <c r="D44" s="555"/>
      <c r="E44" s="555"/>
      <c r="F44" s="581"/>
      <c r="G44" s="582"/>
      <c r="I44" s="489">
        <f t="shared" si="1"/>
        <v>0</v>
      </c>
      <c r="J44" s="489">
        <f t="shared" si="2"/>
        <v>0</v>
      </c>
      <c r="K44" s="489">
        <f t="shared" si="3"/>
        <v>0</v>
      </c>
    </row>
    <row r="45" spans="1:11" ht="26.1" customHeight="1">
      <c r="A45" s="554"/>
      <c r="B45" s="549"/>
      <c r="C45" s="555"/>
      <c r="D45" s="555"/>
      <c r="E45" s="555"/>
      <c r="F45" s="581"/>
      <c r="G45" s="582"/>
      <c r="I45" s="489">
        <f t="shared" si="1"/>
        <v>0</v>
      </c>
      <c r="J45" s="489">
        <f t="shared" si="2"/>
        <v>0</v>
      </c>
      <c r="K45" s="489">
        <f t="shared" si="3"/>
        <v>0</v>
      </c>
    </row>
    <row r="46" spans="1:11" ht="26.1" customHeight="1">
      <c r="A46" s="554"/>
      <c r="B46" s="549"/>
      <c r="C46" s="555"/>
      <c r="D46" s="555"/>
      <c r="E46" s="555"/>
      <c r="F46" s="581"/>
      <c r="G46" s="582"/>
      <c r="I46" s="489">
        <f t="shared" si="1"/>
        <v>0</v>
      </c>
      <c r="J46" s="489">
        <f t="shared" si="2"/>
        <v>0</v>
      </c>
      <c r="K46" s="489">
        <f t="shared" si="3"/>
        <v>0</v>
      </c>
    </row>
    <row r="47" spans="1:11" ht="26.1" customHeight="1">
      <c r="A47" s="554"/>
      <c r="B47" s="549"/>
      <c r="C47" s="555"/>
      <c r="D47" s="555"/>
      <c r="E47" s="555"/>
      <c r="F47" s="581"/>
      <c r="G47" s="582"/>
      <c r="I47" s="489">
        <f t="shared" si="1"/>
        <v>0</v>
      </c>
      <c r="J47" s="489">
        <f t="shared" si="2"/>
        <v>0</v>
      </c>
      <c r="K47" s="489">
        <f t="shared" si="3"/>
        <v>0</v>
      </c>
    </row>
    <row r="48" spans="1:11" ht="26.1" customHeight="1">
      <c r="A48" s="554"/>
      <c r="B48" s="549"/>
      <c r="C48" s="555"/>
      <c r="D48" s="555"/>
      <c r="E48" s="555"/>
      <c r="F48" s="581"/>
      <c r="G48" s="582"/>
      <c r="I48" s="489">
        <f t="shared" si="1"/>
        <v>0</v>
      </c>
      <c r="J48" s="489">
        <f t="shared" si="2"/>
        <v>0</v>
      </c>
      <c r="K48" s="489">
        <f t="shared" si="3"/>
        <v>0</v>
      </c>
    </row>
    <row r="49" spans="1:11" ht="26.1" customHeight="1">
      <c r="A49" s="554"/>
      <c r="B49" s="549"/>
      <c r="C49" s="555"/>
      <c r="D49" s="555"/>
      <c r="E49" s="555"/>
      <c r="F49" s="581"/>
      <c r="G49" s="582"/>
      <c r="I49" s="489">
        <f t="shared" si="1"/>
        <v>0</v>
      </c>
      <c r="J49" s="489">
        <f t="shared" si="2"/>
        <v>0</v>
      </c>
      <c r="K49" s="489">
        <f t="shared" si="3"/>
        <v>0</v>
      </c>
    </row>
    <row r="50" spans="1:11" ht="26.1" customHeight="1">
      <c r="A50" s="554"/>
      <c r="B50" s="549"/>
      <c r="C50" s="555"/>
      <c r="D50" s="555"/>
      <c r="E50" s="555"/>
      <c r="F50" s="581"/>
      <c r="G50" s="582"/>
      <c r="I50" s="489">
        <f t="shared" si="1"/>
        <v>0</v>
      </c>
      <c r="J50" s="489">
        <f t="shared" si="2"/>
        <v>0</v>
      </c>
      <c r="K50" s="489">
        <f t="shared" si="3"/>
        <v>0</v>
      </c>
    </row>
    <row r="51" spans="1:11" ht="26.1" customHeight="1">
      <c r="A51" s="554"/>
      <c r="B51" s="549"/>
      <c r="C51" s="555"/>
      <c r="D51" s="555"/>
      <c r="E51" s="555"/>
      <c r="F51" s="581"/>
      <c r="G51" s="582"/>
      <c r="I51" s="489">
        <f t="shared" si="1"/>
        <v>0</v>
      </c>
      <c r="J51" s="489">
        <f t="shared" si="2"/>
        <v>0</v>
      </c>
      <c r="K51" s="489">
        <f t="shared" si="3"/>
        <v>0</v>
      </c>
    </row>
    <row r="52" spans="1:11" ht="26.1" customHeight="1">
      <c r="A52" s="554"/>
      <c r="B52" s="549"/>
      <c r="C52" s="555"/>
      <c r="D52" s="555"/>
      <c r="E52" s="555"/>
      <c r="F52" s="581"/>
      <c r="G52" s="582"/>
      <c r="I52" s="489">
        <f t="shared" si="1"/>
        <v>0</v>
      </c>
      <c r="J52" s="489">
        <f t="shared" si="2"/>
        <v>0</v>
      </c>
      <c r="K52" s="489">
        <f t="shared" si="3"/>
        <v>0</v>
      </c>
    </row>
    <row r="53" spans="1:11" ht="26.1" customHeight="1">
      <c r="A53" s="554"/>
      <c r="B53" s="549"/>
      <c r="C53" s="555"/>
      <c r="D53" s="555"/>
      <c r="E53" s="555"/>
      <c r="F53" s="581"/>
      <c r="G53" s="582"/>
      <c r="I53" s="489">
        <f t="shared" si="1"/>
        <v>0</v>
      </c>
      <c r="J53" s="489">
        <f t="shared" si="2"/>
        <v>0</v>
      </c>
      <c r="K53" s="489">
        <f t="shared" si="3"/>
        <v>0</v>
      </c>
    </row>
    <row r="54" spans="1:11" ht="26.1" customHeight="1">
      <c r="A54" s="554"/>
      <c r="B54" s="549"/>
      <c r="C54" s="555"/>
      <c r="D54" s="555"/>
      <c r="E54" s="555"/>
      <c r="F54" s="581"/>
      <c r="G54" s="582"/>
      <c r="I54" s="489">
        <f t="shared" si="1"/>
        <v>0</v>
      </c>
      <c r="J54" s="489">
        <f t="shared" si="2"/>
        <v>0</v>
      </c>
      <c r="K54" s="489">
        <f t="shared" si="3"/>
        <v>0</v>
      </c>
    </row>
    <row r="55" spans="1:11" ht="26.1" customHeight="1">
      <c r="A55" s="554"/>
      <c r="B55" s="549"/>
      <c r="C55" s="555"/>
      <c r="D55" s="555"/>
      <c r="E55" s="555"/>
      <c r="F55" s="581"/>
      <c r="G55" s="582"/>
      <c r="I55" s="489">
        <f t="shared" si="1"/>
        <v>0</v>
      </c>
      <c r="J55" s="489">
        <f t="shared" si="2"/>
        <v>0</v>
      </c>
      <c r="K55" s="489">
        <f t="shared" si="3"/>
        <v>0</v>
      </c>
    </row>
    <row r="56" spans="1:11" ht="26.1" customHeight="1">
      <c r="A56" s="554"/>
      <c r="B56" s="549"/>
      <c r="C56" s="555"/>
      <c r="D56" s="555"/>
      <c r="E56" s="555"/>
      <c r="F56" s="581"/>
      <c r="G56" s="582"/>
      <c r="I56" s="489">
        <f t="shared" si="1"/>
        <v>0</v>
      </c>
      <c r="J56" s="489">
        <f t="shared" si="2"/>
        <v>0</v>
      </c>
      <c r="K56" s="489">
        <f t="shared" si="3"/>
        <v>0</v>
      </c>
    </row>
    <row r="57" spans="1:11" ht="26.1" customHeight="1">
      <c r="A57" s="554"/>
      <c r="B57" s="549"/>
      <c r="C57" s="555"/>
      <c r="D57" s="555"/>
      <c r="E57" s="555"/>
      <c r="F57" s="581"/>
      <c r="G57" s="582"/>
      <c r="I57" s="489">
        <f t="shared" si="1"/>
        <v>0</v>
      </c>
      <c r="J57" s="489">
        <f t="shared" si="2"/>
        <v>0</v>
      </c>
      <c r="K57" s="489">
        <f t="shared" si="3"/>
        <v>0</v>
      </c>
    </row>
    <row r="58" spans="1:11" ht="26.1" customHeight="1">
      <c r="A58" s="554"/>
      <c r="B58" s="549"/>
      <c r="C58" s="555"/>
      <c r="D58" s="555"/>
      <c r="E58" s="555"/>
      <c r="F58" s="581"/>
      <c r="G58" s="582"/>
      <c r="I58" s="489">
        <f t="shared" si="1"/>
        <v>0</v>
      </c>
      <c r="J58" s="489">
        <f t="shared" si="2"/>
        <v>0</v>
      </c>
      <c r="K58" s="489">
        <f t="shared" si="3"/>
        <v>0</v>
      </c>
    </row>
    <row r="59" spans="1:11" ht="26.1" customHeight="1">
      <c r="A59" s="554"/>
      <c r="B59" s="549"/>
      <c r="C59" s="555"/>
      <c r="D59" s="555"/>
      <c r="E59" s="555"/>
      <c r="F59" s="581"/>
      <c r="G59" s="582"/>
      <c r="I59" s="489">
        <f t="shared" si="1"/>
        <v>0</v>
      </c>
      <c r="J59" s="489">
        <f t="shared" si="2"/>
        <v>0</v>
      </c>
      <c r="K59" s="489">
        <f t="shared" si="3"/>
        <v>0</v>
      </c>
    </row>
    <row r="60" spans="1:11" ht="26.1" customHeight="1" thickBot="1">
      <c r="A60" s="542"/>
      <c r="B60" s="542"/>
      <c r="C60" s="556"/>
      <c r="D60" s="556"/>
      <c r="E60" s="556"/>
      <c r="F60" s="583"/>
      <c r="G60" s="584"/>
      <c r="I60" s="489">
        <f t="shared" si="1"/>
        <v>0</v>
      </c>
      <c r="J60" s="489">
        <f t="shared" si="2"/>
        <v>0</v>
      </c>
      <c r="K60" s="489">
        <f t="shared" si="3"/>
        <v>0</v>
      </c>
    </row>
  </sheetData>
  <sheetProtection algorithmName="SHA-512" hashValue="p/GNNTVv5GfPN0y9MjxoE3Rwi+6Neh2Wv6DMpDxuNxEgE4tI+/hmDo8qKVaL2nx9E3tP9zVfix84SW9iqdfjEw==" saltValue="e8gekur6N7utqWTgYMM/UA==" spinCount="100000" sheet="1" objects="1" selectLockedCells="1"/>
  <mergeCells count="7">
    <mergeCell ref="F9:G10"/>
    <mergeCell ref="F5:G5"/>
    <mergeCell ref="A7:E7"/>
    <mergeCell ref="A9:A10"/>
    <mergeCell ref="B9:B10"/>
    <mergeCell ref="C9:D9"/>
    <mergeCell ref="E9:E10"/>
  </mergeCells>
  <phoneticPr fontId="143" type="noConversion"/>
  <conditionalFormatting sqref="A11:E60">
    <cfRule type="expression" dxfId="126" priority="5" stopIfTrue="1">
      <formula>LEN(TRIM(A11))=0</formula>
    </cfRule>
  </conditionalFormatting>
  <conditionalFormatting sqref="B11:B60">
    <cfRule type="duplicateValues" dxfId="125" priority="1"/>
  </conditionalFormatting>
  <conditionalFormatting sqref="C11:C60">
    <cfRule type="expression" dxfId="124" priority="4">
      <formula>D11&lt;&gt;0</formula>
    </cfRule>
  </conditionalFormatting>
  <conditionalFormatting sqref="D11:D60">
    <cfRule type="expression" dxfId="123" priority="3">
      <formula>C11&lt;&gt;0</formula>
    </cfRule>
  </conditionalFormatting>
  <conditionalFormatting sqref="D11:E59">
    <cfRule type="expression" dxfId="122" priority="6" stopIfTrue="1">
      <formula>LEN(TRIM(D11))=0</formula>
    </cfRule>
  </conditionalFormatting>
  <dataValidations count="84">
    <dataValidation type="textLength" allowBlank="1" showInputMessage="1" showErrorMessage="1" errorTitle="Character length" error="Only text input up to 200 characters possible." sqref="A11:B60" xr:uid="{159D1A06-C08A-4B54-B1DD-406DB91AF671}">
      <formula1>2</formula1>
      <formula2>200</formula2>
    </dataValidation>
    <dataValidation type="whole" allowBlank="1" showInputMessage="1" showErrorMessage="1" errorTitle="Input data error" error="Whole number between 0 and 5000." sqref="E11:E60" xr:uid="{67D11418-375C-49D9-A13E-E947455AA68A}">
      <formula1>0</formula1>
      <formula2>5000</formula2>
    </dataValidation>
    <dataValidation type="list" showInputMessage="1" showErrorMessage="1" errorTitle="Indication" error="Select option via drop-down list." sqref="F11 F43:F60" xr:uid="{7A3C1E05-8E5D-4871-AF65-85CE7CFBC77D}">
      <formula1>IF($G$11="X",$M$11,$M$11:$M$12)</formula1>
    </dataValidation>
    <dataValidation type="list" showInputMessage="1" showErrorMessage="1" errorTitle="Indication" error="Select option via drop-down list." sqref="G59" xr:uid="{6E7454E4-B186-42A3-B034-6A36AE762B5E}">
      <formula1>IF($F$59="X",$M$11,$M$11:$M$12)</formula1>
    </dataValidation>
    <dataValidation type="list" showInputMessage="1" showErrorMessage="1" errorTitle="Indication" error="Select option via drop-down list." sqref="G58" xr:uid="{255D73A9-9915-4678-94FE-66670362D17C}">
      <formula1>IF($F$58="X",$M$11,$M$11:$M$12)</formula1>
    </dataValidation>
    <dataValidation type="list" showInputMessage="1" showErrorMessage="1" errorTitle="Indication" error="Select option via drop-down list." sqref="G57" xr:uid="{DFE16328-085F-400D-9373-571DAE6B86E9}">
      <formula1>IF($F$57="X",$M$11,$M$11:$M$12)</formula1>
    </dataValidation>
    <dataValidation type="list" showInputMessage="1" showErrorMessage="1" errorTitle="Indication" error="Select option via drop-down list." sqref="G56" xr:uid="{FE1B6179-8A3E-42DD-8A48-920E030221B7}">
      <formula1>IF($F$56="X",$M$11,$M$11:$M$12)</formula1>
    </dataValidation>
    <dataValidation type="list" showInputMessage="1" showErrorMessage="1" errorTitle="Indication" error="Select option via drop-down list." sqref="G55" xr:uid="{6E9F9D0F-6D5B-407F-818F-E306B429BE38}">
      <formula1>IF($F$55="X",$M$11,$M$11:$M$12)</formula1>
    </dataValidation>
    <dataValidation type="list" showInputMessage="1" showErrorMessage="1" errorTitle="Indication" error="Select option via drop-down list." sqref="G54" xr:uid="{A109C57D-6A0B-4B90-81BF-48E36E2ADCF2}">
      <formula1>IF($F$54="X",$M$11,$M$11:$M$12)</formula1>
    </dataValidation>
    <dataValidation type="list" showInputMessage="1" showErrorMessage="1" errorTitle="Indication" error="Select option via drop-down list." sqref="G53" xr:uid="{4E629132-C7F5-46DA-BB14-E4CFF598435E}">
      <formula1>IF($F$53="X",$M$11,$M$11:$M$12)</formula1>
    </dataValidation>
    <dataValidation type="list" showInputMessage="1" showErrorMessage="1" errorTitle="Indication" error="Select option via drop-down list." sqref="G52" xr:uid="{A095267D-533D-4562-B1C2-3032B39EB30C}">
      <formula1>IF($F$52="X",$M$11,$M$11:$M$12)</formula1>
    </dataValidation>
    <dataValidation type="list" showInputMessage="1" showErrorMessage="1" errorTitle="Indication" error="Select option via drop-down list." sqref="G51" xr:uid="{200DFD5A-DC59-446B-B506-3CEAE62C1424}">
      <formula1>IF($F$51="X",$M$11,$M$11:$M$12)</formula1>
    </dataValidation>
    <dataValidation type="list" showInputMessage="1" showErrorMessage="1" errorTitle="Indication" error="Select option via drop-down list." sqref="G50" xr:uid="{66BEF99F-F98B-4594-BA7A-E88A04409E32}">
      <formula1>IF($F$50="X",$M$11,$M$11:$M$12)</formula1>
    </dataValidation>
    <dataValidation type="list" showInputMessage="1" showErrorMessage="1" errorTitle="Indication" error="Select option via drop-down list." sqref="G49" xr:uid="{A0D2AC42-26AF-45BF-A340-8AB5FDC39AB0}">
      <formula1>IF($F$49="X",$M$11,$M$11:$M$12)</formula1>
    </dataValidation>
    <dataValidation type="list" showInputMessage="1" showErrorMessage="1" errorTitle="Indication" error="Select option via drop-down list." sqref="G48" xr:uid="{82455607-E083-4722-B946-0FDC502CD78F}">
      <formula1>IF($F$48="X",$M$11,$M$11:$M$12)</formula1>
    </dataValidation>
    <dataValidation type="list" showInputMessage="1" showErrorMessage="1" errorTitle="Indication" error="Select option via drop-down list." sqref="G47" xr:uid="{C12F4739-52CA-4F8A-8FC3-9B26A544F848}">
      <formula1>IF($F$47="X",$M$11,$M$11:$M$12)</formula1>
    </dataValidation>
    <dataValidation type="list" showInputMessage="1" showErrorMessage="1" errorTitle="Indication" error="Select option via drop-down list." sqref="G46" xr:uid="{CB760369-C697-43A7-9C01-846A7D5361DB}">
      <formula1>IF($F$46="X",$M$11,$M$11:$M$12)</formula1>
    </dataValidation>
    <dataValidation type="list" showInputMessage="1" showErrorMessage="1" errorTitle="Indication" error="Select option via drop-down list." sqref="G45" xr:uid="{9D7E56C6-6329-4487-8F79-6ADE792B682E}">
      <formula1>IF($F$45="X",$M$11,$M$11:$M$12)</formula1>
    </dataValidation>
    <dataValidation type="list" showInputMessage="1" showErrorMessage="1" errorTitle="Indication" error="Select option via drop-down list." sqref="G44" xr:uid="{31045D1D-5C55-4C56-98C4-125D48C46303}">
      <formula1>IF($F$44="X",$M$11,$M$11:$M$12)</formula1>
    </dataValidation>
    <dataValidation type="list" showInputMessage="1" showErrorMessage="1" errorTitle="Indication" error="Select option via drop-down list." sqref="G43" xr:uid="{53D2D2D7-4D81-4A99-A586-C8036C6BBFB6}">
      <formula1>IF($F$43="X",$M$11,$M$11:$M$12)</formula1>
    </dataValidation>
    <dataValidation type="list" showInputMessage="1" showErrorMessage="1" errorTitle="Indication" error="Select option via drop-down list." sqref="G42" xr:uid="{7183FD44-489D-40A0-A381-8AE124C4615F}">
      <formula1>IF($F$42="X",$M$11,$M$11:$M$12)</formula1>
    </dataValidation>
    <dataValidation type="list" showInputMessage="1" showErrorMessage="1" errorTitle="Indication" error="Select option via drop-down list." sqref="G41" xr:uid="{FC2AD95E-C7A5-4D74-8CB4-320101503DB2}">
      <formula1>IF($F$41="X",$M$11,$M$11:$M$12)</formula1>
    </dataValidation>
    <dataValidation type="list" showInputMessage="1" showErrorMessage="1" errorTitle="Indication" error="Select option via drop-down list." sqref="G40" xr:uid="{7507845B-2A8B-4363-8E54-E742DB392E71}">
      <formula1>IF($F$40="X",$M$11,$M$11:$M$12)</formula1>
    </dataValidation>
    <dataValidation type="list" showInputMessage="1" showErrorMessage="1" errorTitle="Indication" error="Select option via drop-down list." sqref="G39" xr:uid="{B4C280F8-861E-4450-B2A5-1EE094E65433}">
      <formula1>IF($F$39="X",$M$11,$M$11:$M$12)</formula1>
    </dataValidation>
    <dataValidation type="list" showInputMessage="1" showErrorMessage="1" errorTitle="Indication" error="Select option via drop-down list." sqref="G38" xr:uid="{5C5E5BB5-6ED6-4BB1-B7B5-3D89BB6D05BE}">
      <formula1>IF($F$38="X",$M$11,$M$11:$M$12)</formula1>
    </dataValidation>
    <dataValidation type="list" showInputMessage="1" showErrorMessage="1" errorTitle="Indication" error="Select option via drop-down list." sqref="G37" xr:uid="{3AE7384C-0BA5-4717-88E6-F1B99447BC95}">
      <formula1>IF($F$37="X",$M$11,$M$11:$M$12)</formula1>
    </dataValidation>
    <dataValidation type="list" showInputMessage="1" showErrorMessage="1" errorTitle="Indication" error="Select option via drop-down list." sqref="G36" xr:uid="{A54BDE0E-DA48-4956-8808-F7704004D61D}">
      <formula1>IF($F$36="X",$M$11,$M$11:$M$12)</formula1>
    </dataValidation>
    <dataValidation type="list" showInputMessage="1" showErrorMessage="1" errorTitle="Indication" error="Select option via drop-down list." sqref="G35" xr:uid="{3D64D6A9-F56D-431A-9A31-BEC448F25649}">
      <formula1>IF($F$35="X",$M$11,$M$11:$M$12)</formula1>
    </dataValidation>
    <dataValidation type="list" showInputMessage="1" showErrorMessage="1" errorTitle="Indication" error="Select option via drop-down list." sqref="G34" xr:uid="{4A6A0394-41E3-4E60-BD16-2342025DEAA0}">
      <formula1>IF($F$34="X",$M$11,$M$11:$M$12)</formula1>
    </dataValidation>
    <dataValidation type="list" showInputMessage="1" showErrorMessage="1" errorTitle="Indication" error="Select option via drop-down list." sqref="G33" xr:uid="{A7A75FD5-AF09-421E-B637-A22813D4EF10}">
      <formula1>IF($F$33="X",$M$11,$M$11:$M$12)</formula1>
    </dataValidation>
    <dataValidation type="list" showInputMessage="1" showErrorMessage="1" errorTitle="Indication" error="Select option via drop-down list." sqref="G32" xr:uid="{B0E0AD4B-11D3-4757-B278-57F005F95FC0}">
      <formula1>IF($F$32="X",$M$11,$M$11:$M$12)</formula1>
    </dataValidation>
    <dataValidation type="list" showInputMessage="1" showErrorMessage="1" errorTitle="Indication" error="Select option via drop-down list." sqref="G31" xr:uid="{FE6BDC05-EAED-46FC-933F-39A8D0C2ECD3}">
      <formula1>IF($F$31="X",$M$11,$M$11:$M$12)</formula1>
    </dataValidation>
    <dataValidation type="list" showInputMessage="1" showErrorMessage="1" errorTitle="Indication" error="Select option via drop-down list." sqref="G30" xr:uid="{E2E816A1-E809-4A4B-BD66-226F2F146D10}">
      <formula1>IF($F$30="X",$M$11,$M$11:$M$12)</formula1>
    </dataValidation>
    <dataValidation type="list" showInputMessage="1" showErrorMessage="1" errorTitle="Indication" error="Select option via drop-down list." sqref="G29" xr:uid="{FEF1E17C-984A-459D-B19C-0AD40819D0B6}">
      <formula1>IF($F$29="X",$M$11,$M$11:$M$12)</formula1>
    </dataValidation>
    <dataValidation type="list" showInputMessage="1" showErrorMessage="1" errorTitle="Indication" error="Select option via drop-down list." sqref="G28" xr:uid="{FE91345C-BFAA-4C92-9CB4-956C61922E28}">
      <formula1>IF($F$28="X",$M$11,$M$11:$M$12)</formula1>
    </dataValidation>
    <dataValidation type="list" showInputMessage="1" showErrorMessage="1" errorTitle="Indication" error="Select option via drop-down list." sqref="G26" xr:uid="{B9DE260A-6788-43A2-9F26-D402ACDB3AD6}">
      <formula1>IF($F$26="X",$M$11,$M$11:$M$12)</formula1>
    </dataValidation>
    <dataValidation type="list" showInputMessage="1" showErrorMessage="1" errorTitle="Indication" error="Select option via drop-down list." sqref="G25" xr:uid="{6EA74BFA-17B4-4E90-B133-DC72B4375C2C}">
      <formula1>IF($F$25="X",$M$11,$M$11:$M$12)</formula1>
    </dataValidation>
    <dataValidation type="list" showInputMessage="1" showErrorMessage="1" errorTitle="Indication" error="Select option via drop-down list." sqref="G24" xr:uid="{952C7F38-0237-4F54-90F6-F7B958611A24}">
      <formula1>IF($F$24="X",$M$11,$M$11:$M$12)</formula1>
    </dataValidation>
    <dataValidation type="list" showInputMessage="1" showErrorMessage="1" errorTitle="Indication" error="Select option via drop-down list." sqref="G23" xr:uid="{E0BA4824-2426-4364-A397-F64B9ADB2E6E}">
      <formula1>IF($F$23="X",$M$11,$M$11:$M$12)</formula1>
    </dataValidation>
    <dataValidation type="list" showInputMessage="1" showErrorMessage="1" errorTitle="Indication" error="Select option via drop-down list." sqref="G22" xr:uid="{6E7A5454-9523-4DA2-8D19-506AD2CF2B61}">
      <formula1>IF($F$22="X",$M$11,$M$11:$M$12)</formula1>
    </dataValidation>
    <dataValidation type="list" showInputMessage="1" showErrorMessage="1" errorTitle="Indication" error="Select option via drop-down list." sqref="G21" xr:uid="{BB7210E8-14BB-44C7-8F9B-1D4571BD8AFE}">
      <formula1>IF($F$21="X",$M$11,$M$11:$M$12)</formula1>
    </dataValidation>
    <dataValidation type="list" showInputMessage="1" showErrorMessage="1" errorTitle="Indication" error="Select option via drop-down list." sqref="G20" xr:uid="{7EF6F310-8393-42D1-95E2-F42FB45884B6}">
      <formula1>IF($F$20="X",$M$11,$M$11:$M$12)</formula1>
    </dataValidation>
    <dataValidation type="list" showInputMessage="1" showErrorMessage="1" errorTitle="Indication" error="Select option via drop-down list." sqref="G19" xr:uid="{04EE766E-AFB2-4C8B-93B4-96825452E357}">
      <formula1>IF($F$19="X",$M$11,$M$11:$M$12)</formula1>
    </dataValidation>
    <dataValidation type="list" showInputMessage="1" showErrorMessage="1" errorTitle="Indication" error="Select option via drop-down list." sqref="G18" xr:uid="{8862383C-A769-459E-BD2D-4F13A04BF2D4}">
      <formula1>IF($F$18="X",$M$11,$M$11:$M$12)</formula1>
    </dataValidation>
    <dataValidation type="list" showInputMessage="1" showErrorMessage="1" errorTitle="Indication" error="Select option via drop-down list." sqref="G17" xr:uid="{9226AEBB-E164-403B-A47C-2B40EA9D645B}">
      <formula1>IF($F$17="X",$M$11,$M$11:$M$12)</formula1>
    </dataValidation>
    <dataValidation type="list" showInputMessage="1" showErrorMessage="1" errorTitle="Indication" error="Select option via drop-down list." sqref="G16" xr:uid="{7D74B4AC-5CB8-4B54-87F4-41812D83A623}">
      <formula1>IF($F$16="X",$M$11,$M$11:$M$12)</formula1>
    </dataValidation>
    <dataValidation type="list" showInputMessage="1" showErrorMessage="1" errorTitle="Indication" error="Select option via drop-down list." sqref="G15" xr:uid="{43145896-7404-4AF3-8BD6-9799B29C6FA0}">
      <formula1>IF($F$15="X",$M$11,$M$11:$M$12)</formula1>
    </dataValidation>
    <dataValidation type="list" showInputMessage="1" showErrorMessage="1" errorTitle="Indication" error="Select option via drop-down list." sqref="G14" xr:uid="{2D50664E-6AF6-4999-9DB7-F0EB28F689D7}">
      <formula1>IF($F$14="X",$M$11,$M$11:$M$12)</formula1>
    </dataValidation>
    <dataValidation type="list" showInputMessage="1" showErrorMessage="1" errorTitle="Indication" error="Select option via drop-down list." sqref="G11" xr:uid="{81503518-0A02-4AE6-ACA9-2B41FAEFFBD1}">
      <formula1>IF($F$11="X",$M$11,$M$11:$M$12)</formula1>
    </dataValidation>
    <dataValidation type="list" showInputMessage="1" showErrorMessage="1" errorTitle="Indication" error="Select option via drop-down list." sqref="G13" xr:uid="{26DBF3F6-642D-418C-BF8F-054A2A58290C}">
      <formula1>IF($F$13="X",$M$11,$M$11:$M$12)</formula1>
    </dataValidation>
    <dataValidation type="list" showInputMessage="1" showErrorMessage="1" errorTitle="Indication" error="Select option via drop-down list." sqref="G27" xr:uid="{4D5261AC-5B70-450D-93C0-835169AB8C9C}">
      <formula1>IF($F$27="X",$M$11,$M$11:$M$12)</formula1>
    </dataValidation>
    <dataValidation type="list" showInputMessage="1" showErrorMessage="1" errorTitle="Indication" error="Select option via drop-down list." sqref="F42" xr:uid="{1CBC3EBF-8BBB-4C7B-BEF0-89C041B92583}">
      <formula1>IF($G$42="X",$M$11,$M$11:$M$12)</formula1>
    </dataValidation>
    <dataValidation type="list" showInputMessage="1" showErrorMessage="1" errorTitle="Indication" error="Select option via drop-down list." sqref="F41" xr:uid="{C394C044-A75D-4A04-A8AB-1E105516C13D}">
      <formula1>IF($G$41="X",$M$11,$M$11:$M$12)</formula1>
    </dataValidation>
    <dataValidation type="list" showInputMessage="1" showErrorMessage="1" errorTitle="Indication" error="Select option via drop-down list." sqref="F40" xr:uid="{B09F5642-458F-4F63-8EB8-86ED18FBA23C}">
      <formula1>IF($G$40="X",$M$11,$M$11:$M$12)</formula1>
    </dataValidation>
    <dataValidation type="list" showInputMessage="1" showErrorMessage="1" errorTitle="Indication" error="Select option via drop-down list." sqref="F39" xr:uid="{A33BAF53-2698-4436-BC90-87BF65C4963E}">
      <formula1>IF($G$39="X",$M$11,$M$11:$M$12)</formula1>
    </dataValidation>
    <dataValidation type="list" showInputMessage="1" showErrorMessage="1" errorTitle="Indication" error="Select option via drop-down list." sqref="F38" xr:uid="{2CED9427-6631-45CF-A68C-27E68368B0B2}">
      <formula1>IF($G$38="X",$M$11,$M$11:$M$12)</formula1>
    </dataValidation>
    <dataValidation type="list" showInputMessage="1" showErrorMessage="1" errorTitle="Indication" error="Select option via drop-down list." sqref="F37" xr:uid="{9FE3D6BA-0AC3-49EB-8F62-7792FEE4F88D}">
      <formula1>IF($G$37="X",$M$11,$M$11:$M$12)</formula1>
    </dataValidation>
    <dataValidation type="list" showInputMessage="1" showErrorMessage="1" errorTitle="Indication" error="Select option via drop-down list." sqref="F36" xr:uid="{D2015C0D-A609-4186-A719-18D85990D44B}">
      <formula1>IF($G$36="X",$M$11,$M$11:$M$12)</formula1>
    </dataValidation>
    <dataValidation type="list" showInputMessage="1" showErrorMessage="1" errorTitle="Indication" error="Select option via drop-down list." sqref="F35" xr:uid="{AE48E719-1722-4714-A703-EF4A2B213E64}">
      <formula1>IF($G$35="X",$M$11,$M$11:$M$12)</formula1>
    </dataValidation>
    <dataValidation type="list" showInputMessage="1" showErrorMessage="1" errorTitle="Indication" error="Select option via drop-down list." sqref="F34" xr:uid="{9A5FCE3C-245D-4178-B39A-847A7DF17722}">
      <formula1>IF($G$34="X",$M$11,$M$11:$M$12)</formula1>
    </dataValidation>
    <dataValidation type="list" showInputMessage="1" showErrorMessage="1" errorTitle="Indication" error="Select option via drop-down list." sqref="F33" xr:uid="{952B5435-6162-4545-AC14-A5B6DAD7832F}">
      <formula1>IF($G$33="X",$M$11,$M$11:$M$12)</formula1>
    </dataValidation>
    <dataValidation type="list" showInputMessage="1" showErrorMessage="1" errorTitle="Indication" error="Select option via drop-down list." sqref="F32" xr:uid="{06F918EE-E723-4999-8913-AE45041C8C82}">
      <formula1>IF($G$32="X",$M$11,$M$11:$M$12)</formula1>
    </dataValidation>
    <dataValidation type="list" showInputMessage="1" showErrorMessage="1" errorTitle="Indication" error="Select option via drop-down list." sqref="F31" xr:uid="{69C4F123-D5D6-4632-8ABE-3C2650E85FF6}">
      <formula1>IF($G$31="X",$M$11,$M$11:$M$12)</formula1>
    </dataValidation>
    <dataValidation type="list" showInputMessage="1" showErrorMessage="1" errorTitle="Indication" error="Select option via drop-down list." sqref="F30" xr:uid="{2D9A8898-37B8-45C1-8C5F-E136D2BB95A9}">
      <formula1>IF($G$30="X",$M$11,$M$11:$M$12)</formula1>
    </dataValidation>
    <dataValidation type="list" showInputMessage="1" showErrorMessage="1" errorTitle="Indication" error="Select option via drop-down list." sqref="F29" xr:uid="{F815F4F8-9225-48A1-A5BB-A9D74EE0D62F}">
      <formula1>IF($G$29="X",$M$11,$M$11:$M$12)</formula1>
    </dataValidation>
    <dataValidation type="list" showInputMessage="1" showErrorMessage="1" errorTitle="Indication" error="Select option via drop-down list." sqref="F28" xr:uid="{EDE75B23-1707-4918-ABF8-CB8ED2758C52}">
      <formula1>IF($G$28="X",$M$11,$M$11:$M$12)</formula1>
    </dataValidation>
    <dataValidation type="list" showInputMessage="1" showErrorMessage="1" errorTitle="Indication" error="Select option via drop-down list." sqref="F27" xr:uid="{EC70D8CF-CBC5-416A-AADA-3EBBD7162049}">
      <formula1>IF($G$27="X",$M$11,$M$11:$M$12)</formula1>
    </dataValidation>
    <dataValidation type="list" showInputMessage="1" showErrorMessage="1" errorTitle="Indication" error="Select option via drop-down list." sqref="F26" xr:uid="{59E01520-0451-4C88-8A67-FB4F7DFDFFF3}">
      <formula1>IF($G$26="X",$M$11,$M$11:$M$12)</formula1>
    </dataValidation>
    <dataValidation type="list" showInputMessage="1" showErrorMessage="1" errorTitle="Indication" error="Select option via drop-down list." sqref="F25" xr:uid="{B4EC8192-1F2A-4601-AE99-A3AE9CA1CE38}">
      <formula1>IF($G$25="X",$M$11,$M$11:$M$12)</formula1>
    </dataValidation>
    <dataValidation type="list" showInputMessage="1" showErrorMessage="1" errorTitle="Indication" error="Select option via drop-down list." sqref="F24" xr:uid="{BE5B3372-34AA-4822-8533-BAF2F744D8BB}">
      <formula1>IF($G$24="X",$M$11,$M$11:$M$12)</formula1>
    </dataValidation>
    <dataValidation type="list" showInputMessage="1" showErrorMessage="1" errorTitle="Indication" error="Select option via drop-down list." sqref="F23" xr:uid="{D776F038-FBAD-4C72-8EED-19D81724711B}">
      <formula1>IF($G$23="X",$M$11,$M$11:$M$12)</formula1>
    </dataValidation>
    <dataValidation type="list" showInputMessage="1" showErrorMessage="1" errorTitle="Indication" error="Select option via drop-down list." sqref="F22" xr:uid="{7D5B29D3-1389-4DDC-8603-A06F904948C2}">
      <formula1>IF($G$22="X",$M$11,$M$11:$M$12)</formula1>
    </dataValidation>
    <dataValidation type="list" showInputMessage="1" showErrorMessage="1" errorTitle="Indication" error="Select option via drop-down list." sqref="F21" xr:uid="{A6F96279-E34C-4231-85BB-CF8E16B0083F}">
      <formula1>IF($G$21="X",$M$11,$M$11:$M$12)</formula1>
    </dataValidation>
    <dataValidation type="list" showInputMessage="1" showErrorMessage="1" errorTitle="Indication" error="Select option via drop-down list." sqref="F20" xr:uid="{7572EA3F-DFDC-4C15-A650-734808A37D9C}">
      <formula1>IF($G$20="X",$M$11,$M$11:$M$12)</formula1>
    </dataValidation>
    <dataValidation type="list" showInputMessage="1" showErrorMessage="1" errorTitle="Indication" error="Select option via drop-down list." sqref="F19" xr:uid="{BB9D5EDD-E99C-4BE5-82D5-C1B3D3BF8D43}">
      <formula1>IF($G$19="X",$M$11,$M$11:$M$12)</formula1>
    </dataValidation>
    <dataValidation type="list" showInputMessage="1" showErrorMessage="1" errorTitle="Indication" error="Select option via drop-down list." sqref="F18" xr:uid="{1DF3E47F-5BE0-4250-86FF-6DC28563C802}">
      <formula1>IF($G$18="X",$M$11,$M$11:$M$12)</formula1>
    </dataValidation>
    <dataValidation type="list" showInputMessage="1" showErrorMessage="1" errorTitle="Indication" error="Select option via drop-down list." sqref="F17" xr:uid="{90B958F0-D181-43D8-90FF-6E65C1008806}">
      <formula1>IF($G$17="X",$M$11,$M$11:$M$12)</formula1>
    </dataValidation>
    <dataValidation type="list" showInputMessage="1" showErrorMessage="1" errorTitle="Indication" error="Select option via drop-down list." sqref="F16" xr:uid="{09690C78-136B-41CC-B255-DBE3E588FDB0}">
      <formula1>IF($G$16="X",$M$11,$M$11:$M$12)</formula1>
    </dataValidation>
    <dataValidation type="list" showInputMessage="1" showErrorMessage="1" errorTitle="Indication" error="Select option via drop-down list." sqref="F15" xr:uid="{F8FECAB8-2241-4C51-8D0D-4BF0AE8D86F4}">
      <formula1>IF($G$15="X",$M$11,$M$11:$M$12)</formula1>
    </dataValidation>
    <dataValidation type="list" showInputMessage="1" showErrorMessage="1" errorTitle="Indication" error="Select option via drop-down list." sqref="F14" xr:uid="{8DEC7DDA-4DD5-4EE6-93DE-438E9CFCDDC7}">
      <formula1>IF($G$14="X",$M$11,$M$11:$M$12)</formula1>
    </dataValidation>
    <dataValidation type="list" showInputMessage="1" showErrorMessage="1" errorTitle="Indication" error="Select option via drop-down list." sqref="F13" xr:uid="{C7EE98D3-401C-4426-83C1-4295966966D2}">
      <formula1>IF($G$13="X",$M$11,$M$11:$M$12)</formula1>
    </dataValidation>
    <dataValidation type="list" showInputMessage="1" showErrorMessage="1" errorTitle="Indication" error="Select option via drop-down list." sqref="G12" xr:uid="{D9B7CF08-D074-4F74-969A-34592A4C8C15}">
      <formula1>IF($F$12="X",$M$11,$M$11:$M$12)</formula1>
    </dataValidation>
    <dataValidation type="list" showInputMessage="1" showErrorMessage="1" errorTitle="Indication" error="Select option via drop-down list." sqref="F12" xr:uid="{21BFB333-BF75-4AA3-99DE-F1810906E947}">
      <formula1>IF($G$12="X",$M$11,$M$11:$M$12)</formula1>
    </dataValidation>
    <dataValidation type="list" showInputMessage="1" showErrorMessage="1" errorTitle="Indiaction" error="Select option via drop-down list." sqref="G60" xr:uid="{21BBC4C0-F40A-4797-9EDA-A1AF176D5A15}">
      <formula1>IF($F$60="X",$M$11,$M$11:$M$12)</formula1>
    </dataValidation>
  </dataValidations>
  <pageMargins left="0.7" right="0.7" top="0.75" bottom="0.75" header="0.3" footer="0.3"/>
  <pageSetup scale="60" orientation="portrait" r:id="rId1"/>
  <headerFooter>
    <oddFooter>&amp;L&amp;"Arial,Regular"&amp;7&amp;F&amp;C&amp;"Arial,Regular"&amp;7© DKG  All rights reserved&amp;R&amp;"Arial,Regular"&amp;7&amp;P</oddFooter>
  </headerFooter>
  <colBreaks count="1" manualBreakCount="1">
    <brk id="5" max="1048575" man="1"/>
  </colBreaks>
  <drawing r:id="rId2"/>
  <legacyDrawing r:id="rId3"/>
  <extLst>
    <ext xmlns:x14="http://schemas.microsoft.com/office/spreadsheetml/2009/9/main" uri="{CCE6A557-97BC-4b89-ADB6-D9C93CAAB3DF}">
      <x14:dataValidations xmlns:xm="http://schemas.microsoft.com/office/excel/2006/main" count="100">
        <x14:dataValidation type="list" showInputMessage="1" showErrorMessage="1" errorTitle="Indication" error="Select option via drop-down list." xr:uid="{84C035DD-8F23-4DD7-8AD3-3F0012F0CB74}">
          <x14:formula1>
            <xm:f>IF(C$11="X",Datenquelle!$G$5,Datenquelle!$G$5:$G$6)</xm:f>
          </x14:formula1>
          <xm:sqref>D11</xm:sqref>
        </x14:dataValidation>
        <x14:dataValidation type="list" showInputMessage="1" showErrorMessage="1" errorTitle="Indication" error="Select option via drop-down list." xr:uid="{97C15382-B757-4147-BD32-29523CB24F45}">
          <x14:formula1>
            <xm:f>IF(C$12="X",Datenquelle!$G$5,Datenquelle!$G$5:$G$6)</xm:f>
          </x14:formula1>
          <xm:sqref>D12</xm:sqref>
        </x14:dataValidation>
        <x14:dataValidation type="list" showInputMessage="1" showErrorMessage="1" errorTitle="Indication" error="Select option via drop-down list." xr:uid="{A3E5CB1A-F1E8-4EA3-AE6C-61066EB8A166}">
          <x14:formula1>
            <xm:f>IF(D$11="X",Datenquelle!$G$5,Datenquelle!$G$5:$G$6)</xm:f>
          </x14:formula1>
          <xm:sqref>C11</xm:sqref>
        </x14:dataValidation>
        <x14:dataValidation type="list" showInputMessage="1" showErrorMessage="1" xr:uid="{1A725AA7-341F-4695-817E-CB9141262E02}">
          <x14:formula1>
            <xm:f>IF(D$12="X",Datenquelle!$G$5,Datenquelle!$G$5:$G$6)</xm:f>
          </x14:formula1>
          <xm:sqref>C12</xm:sqref>
        </x14:dataValidation>
        <x14:dataValidation type="list" showInputMessage="1" showErrorMessage="1" xr:uid="{D8384249-0227-449A-ACCB-8C3101A8B2B7}">
          <x14:formula1>
            <xm:f>IF(D$13="X",Datenquelle!$G$5,Datenquelle!$G$5:$G$6)</xm:f>
          </x14:formula1>
          <xm:sqref>C13</xm:sqref>
        </x14:dataValidation>
        <x14:dataValidation type="list" showInputMessage="1" showErrorMessage="1" errorTitle="Indication" error="Select option via drop-down list." xr:uid="{B67B75D7-E515-4A7B-984D-3A64579C9C22}">
          <x14:formula1>
            <xm:f>IF(C$13="X",Datenquelle!$G$5,Datenquelle!$G$5:$G$6)</xm:f>
          </x14:formula1>
          <xm:sqref>D13</xm:sqref>
        </x14:dataValidation>
        <x14:dataValidation type="list" showInputMessage="1" showErrorMessage="1" xr:uid="{B327E245-AEB2-431E-92E5-9EF77A7535D6}">
          <x14:formula1>
            <xm:f>IF(D$14="X",Datenquelle!$G$5,Datenquelle!$G$5:$G$6)</xm:f>
          </x14:formula1>
          <xm:sqref>C14</xm:sqref>
        </x14:dataValidation>
        <x14:dataValidation type="list" showInputMessage="1" showErrorMessage="1" errorTitle="Indication" error="Select option via drop-down list." xr:uid="{D03895D5-F398-44D8-8BE5-044909762CC6}">
          <x14:formula1>
            <xm:f>IF(C$14="X",Datenquelle!$G$5,Datenquelle!$G$5:$G$6)</xm:f>
          </x14:formula1>
          <xm:sqref>D14</xm:sqref>
        </x14:dataValidation>
        <x14:dataValidation type="list" showInputMessage="1" showErrorMessage="1" xr:uid="{EFCC7D1A-5056-4AA4-8EC9-BE31405D6971}">
          <x14:formula1>
            <xm:f>IF(D$15="X",Datenquelle!$G$5,Datenquelle!$G$5:$G$6)</xm:f>
          </x14:formula1>
          <xm:sqref>C15</xm:sqref>
        </x14:dataValidation>
        <x14:dataValidation type="list" showInputMessage="1" showErrorMessage="1" errorTitle="Indication" error="Select option via drop-down list." xr:uid="{7515702E-DC56-4B03-92C8-9AD8EAC4A25B}">
          <x14:formula1>
            <xm:f>IF(C$15="X",Datenquelle!$G$5,Datenquelle!$G$5:$G$6)</xm:f>
          </x14:formula1>
          <xm:sqref>D15</xm:sqref>
        </x14:dataValidation>
        <x14:dataValidation type="list" showInputMessage="1" showErrorMessage="1" xr:uid="{363D01F5-7E83-42B3-BD1B-739CE4E50DA1}">
          <x14:formula1>
            <xm:f>IF(D$16="X",Datenquelle!$G$5,Datenquelle!$G$5:$G$6)</xm:f>
          </x14:formula1>
          <xm:sqref>C16</xm:sqref>
        </x14:dataValidation>
        <x14:dataValidation type="list" showInputMessage="1" showErrorMessage="1" errorTitle="Indication" error="Select option via drop-down list." xr:uid="{6838A4E1-8421-402C-B98F-ABDC613BE10C}">
          <x14:formula1>
            <xm:f>IF(C$16="X",Datenquelle!$G$5,Datenquelle!$G$5:$G$6)</xm:f>
          </x14:formula1>
          <xm:sqref>D16</xm:sqref>
        </x14:dataValidation>
        <x14:dataValidation type="list" showInputMessage="1" showErrorMessage="1" xr:uid="{510DA7D0-75FA-4C22-A91D-79B6F087D831}">
          <x14:formula1>
            <xm:f>IF(D$17="X",Datenquelle!$G$5,Datenquelle!$G$5:$G$6)</xm:f>
          </x14:formula1>
          <xm:sqref>C17</xm:sqref>
        </x14:dataValidation>
        <x14:dataValidation type="list" showInputMessage="1" showErrorMessage="1" errorTitle="Indication" error="Select option via drop-down list." xr:uid="{678136F2-0D75-4423-931A-9547BC251D38}">
          <x14:formula1>
            <xm:f>IF(C$17="X",Datenquelle!$G$5,Datenquelle!$G$5:$G$6)</xm:f>
          </x14:formula1>
          <xm:sqref>D17</xm:sqref>
        </x14:dataValidation>
        <x14:dataValidation type="list" showInputMessage="1" showErrorMessage="1" xr:uid="{A049EC0A-83BC-4F82-B479-9D86788D5718}">
          <x14:formula1>
            <xm:f>IF(D$18="X",Datenquelle!$G$5,Datenquelle!$G$5:$G$6)</xm:f>
          </x14:formula1>
          <xm:sqref>C18</xm:sqref>
        </x14:dataValidation>
        <x14:dataValidation type="list" showInputMessage="1" showErrorMessage="1" errorTitle="Indication" error="Select option via drop-down list." xr:uid="{A0EF9CE1-427A-4626-8C81-399945918169}">
          <x14:formula1>
            <xm:f>IF(C$18="X",Datenquelle!$G$5,Datenquelle!$G$5:$G$6)</xm:f>
          </x14:formula1>
          <xm:sqref>D18</xm:sqref>
        </x14:dataValidation>
        <x14:dataValidation type="list" showInputMessage="1" showErrorMessage="1" xr:uid="{BEF12608-81ED-4061-9921-D8DE46843D53}">
          <x14:formula1>
            <xm:f>IF(D$19="X",Datenquelle!$G$5,Datenquelle!$G$5:$G$6)</xm:f>
          </x14:formula1>
          <xm:sqref>C19</xm:sqref>
        </x14:dataValidation>
        <x14:dataValidation type="list" showInputMessage="1" showErrorMessage="1" errorTitle="Indication" error="Select option via drop-down list." xr:uid="{1AD0D0A0-61F0-4E90-9D8D-87864C7D8572}">
          <x14:formula1>
            <xm:f>IF(C$19="X",Datenquelle!$G$5,Datenquelle!$G$5:$G$6)</xm:f>
          </x14:formula1>
          <xm:sqref>D19</xm:sqref>
        </x14:dataValidation>
        <x14:dataValidation type="list" showInputMessage="1" showErrorMessage="1" xr:uid="{E1AD3938-B0B5-4DB3-BFED-A59230D53CA9}">
          <x14:formula1>
            <xm:f>IF(D$20="X",Datenquelle!$G$5,Datenquelle!$G$5:$G$6)</xm:f>
          </x14:formula1>
          <xm:sqref>C20</xm:sqref>
        </x14:dataValidation>
        <x14:dataValidation type="list" showInputMessage="1" showErrorMessage="1" errorTitle="Indication" error="Select option via drop-down list." xr:uid="{B7D2C85C-9048-4AA4-AF5F-1916B4C14170}">
          <x14:formula1>
            <xm:f>IF(C$20="X",Datenquelle!$G$5,Datenquelle!$G$5:$G$6)</xm:f>
          </x14:formula1>
          <xm:sqref>D20</xm:sqref>
        </x14:dataValidation>
        <x14:dataValidation type="list" showInputMessage="1" showErrorMessage="1" xr:uid="{8FB17F02-A2EB-4E10-9E60-5FFBDA343CBB}">
          <x14:formula1>
            <xm:f>IF(D$21="X",Datenquelle!$G$5,Datenquelle!$G$5:$G$6)</xm:f>
          </x14:formula1>
          <xm:sqref>C21</xm:sqref>
        </x14:dataValidation>
        <x14:dataValidation type="list" showInputMessage="1" showErrorMessage="1" errorTitle="Indication" error="Select option via drop-down list." xr:uid="{CE042ADA-CB26-4522-B8C8-5E83A789384E}">
          <x14:formula1>
            <xm:f>IF(C$21="X",Datenquelle!$G$5,Datenquelle!$G$5:$G$6)</xm:f>
          </x14:formula1>
          <xm:sqref>D21</xm:sqref>
        </x14:dataValidation>
        <x14:dataValidation type="list" showInputMessage="1" showErrorMessage="1" xr:uid="{EB718304-5605-4943-A09F-9A4C4169BBB0}">
          <x14:formula1>
            <xm:f>IF(D$22="X",Datenquelle!$G$5,Datenquelle!$G$5:$G$6)</xm:f>
          </x14:formula1>
          <xm:sqref>C22</xm:sqref>
        </x14:dataValidation>
        <x14:dataValidation type="list" showInputMessage="1" showErrorMessage="1" errorTitle="Indication" error="Select option via drop-down list." xr:uid="{3316DDC7-EC14-4A15-BBB6-BF28CB187A6B}">
          <x14:formula1>
            <xm:f>IF(C$22="X",Datenquelle!$G$5,Datenquelle!$G$5:$G$6)</xm:f>
          </x14:formula1>
          <xm:sqref>D22</xm:sqref>
        </x14:dataValidation>
        <x14:dataValidation type="list" showInputMessage="1" showErrorMessage="1" xr:uid="{BF26E1C3-A60F-45F5-AD6B-95E03E8E6B21}">
          <x14:formula1>
            <xm:f>IF(D$23="X",Datenquelle!$G$5,Datenquelle!$G$5:$G$6)</xm:f>
          </x14:formula1>
          <xm:sqref>C23</xm:sqref>
        </x14:dataValidation>
        <x14:dataValidation type="list" showInputMessage="1" showErrorMessage="1" errorTitle="Indication" error="Select option via drop-down list." xr:uid="{70D615A5-F34C-4117-A805-9722B699F615}">
          <x14:formula1>
            <xm:f>IF(C$23="X",Datenquelle!$G$5,Datenquelle!$G$5:$G$6)</xm:f>
          </x14:formula1>
          <xm:sqref>D23</xm:sqref>
        </x14:dataValidation>
        <x14:dataValidation type="list" showInputMessage="1" showErrorMessage="1" xr:uid="{53EB0DF7-47FA-4EB6-B781-2C8E83066497}">
          <x14:formula1>
            <xm:f>IF(D$24="X",Datenquelle!$G$5,Datenquelle!$G$5:$G$6)</xm:f>
          </x14:formula1>
          <xm:sqref>C24</xm:sqref>
        </x14:dataValidation>
        <x14:dataValidation type="list" showInputMessage="1" showErrorMessage="1" errorTitle="Indication" error="Select option via drop-down list." xr:uid="{7F70FD76-B74B-4E56-8D53-399BC42A5701}">
          <x14:formula1>
            <xm:f>IF(C$24="X",Datenquelle!$G$5,Datenquelle!$G$5:$G$6)</xm:f>
          </x14:formula1>
          <xm:sqref>D24</xm:sqref>
        </x14:dataValidation>
        <x14:dataValidation type="list" showInputMessage="1" showErrorMessage="1" xr:uid="{92BCF8E5-A560-4EC4-BE21-B49DA75DE92F}">
          <x14:formula1>
            <xm:f>IF(D$25="X",Datenquelle!$G$5,Datenquelle!$G$5:$G$6)</xm:f>
          </x14:formula1>
          <xm:sqref>C25</xm:sqref>
        </x14:dataValidation>
        <x14:dataValidation type="list" showInputMessage="1" showErrorMessage="1" errorTitle="Indication" error="Select option via drop-down list." xr:uid="{38BEDA27-11EE-4DD6-8C1D-836D384718B0}">
          <x14:formula1>
            <xm:f>IF(C$25="X",Datenquelle!$G$5,Datenquelle!$G$5:$G$6)</xm:f>
          </x14:formula1>
          <xm:sqref>D25</xm:sqref>
        </x14:dataValidation>
        <x14:dataValidation type="list" showInputMessage="1" showErrorMessage="1" xr:uid="{0282784D-E998-4713-A1E3-BB6CD22D6AF8}">
          <x14:formula1>
            <xm:f>IF(D$26="X",Datenquelle!$G$5,Datenquelle!$G$5:$G$6)</xm:f>
          </x14:formula1>
          <xm:sqref>C26</xm:sqref>
        </x14:dataValidation>
        <x14:dataValidation type="list" showInputMessage="1" showErrorMessage="1" errorTitle="Indication" error="Select option via drop-down list." xr:uid="{444F3C7E-B87D-497B-8A17-DE938870F9CC}">
          <x14:formula1>
            <xm:f>IF(C$26="X",Datenquelle!$G$5,Datenquelle!$G$5:$G$6)</xm:f>
          </x14:formula1>
          <xm:sqref>D26</xm:sqref>
        </x14:dataValidation>
        <x14:dataValidation type="list" showInputMessage="1" showErrorMessage="1" xr:uid="{C814A1DC-23D5-4575-80C6-849FF242E801}">
          <x14:formula1>
            <xm:f>IF(D$27="X",Datenquelle!$G$5,Datenquelle!$G$5:$G$6)</xm:f>
          </x14:formula1>
          <xm:sqref>C27</xm:sqref>
        </x14:dataValidation>
        <x14:dataValidation type="list" showInputMessage="1" showErrorMessage="1" errorTitle="Indication" error="Select option via drop-down list." xr:uid="{0176638F-92E8-46D6-80F1-EDBA4B8ED9B5}">
          <x14:formula1>
            <xm:f>IF(C$27="X",Datenquelle!$G$5,Datenquelle!$G$5:$G$6)</xm:f>
          </x14:formula1>
          <xm:sqref>D27</xm:sqref>
        </x14:dataValidation>
        <x14:dataValidation type="list" showInputMessage="1" showErrorMessage="1" xr:uid="{1897C3F9-EA4B-4BAD-86B0-E08D1B04706B}">
          <x14:formula1>
            <xm:f>IF(D$28="X",Datenquelle!$G$5,Datenquelle!$G$5:$G$6)</xm:f>
          </x14:formula1>
          <xm:sqref>C28</xm:sqref>
        </x14:dataValidation>
        <x14:dataValidation type="list" showInputMessage="1" showErrorMessage="1" errorTitle="Indication" error="Select option via drop-down list." xr:uid="{C0DA0DD2-1FDE-4C47-AB4A-AF651805FCC9}">
          <x14:formula1>
            <xm:f>IF(C$28="X",Datenquelle!$G$5,Datenquelle!$G$5:$G$6)</xm:f>
          </x14:formula1>
          <xm:sqref>D28</xm:sqref>
        </x14:dataValidation>
        <x14:dataValidation type="list" showInputMessage="1" showErrorMessage="1" xr:uid="{82CCAC30-2328-4CD7-86A3-07BF9BCC6F60}">
          <x14:formula1>
            <xm:f>IF(D$29="X",Datenquelle!$G$5,Datenquelle!$G$5:$G$6)</xm:f>
          </x14:formula1>
          <xm:sqref>C29</xm:sqref>
        </x14:dataValidation>
        <x14:dataValidation type="list" showInputMessage="1" showErrorMessage="1" errorTitle="Indication" error="Select option via drop-down list." xr:uid="{28DA892A-27EE-407E-9962-2BA3F8E2D2B5}">
          <x14:formula1>
            <xm:f>IF(C$29="X",Datenquelle!$G$5,Datenquelle!$G$5:$G$6)</xm:f>
          </x14:formula1>
          <xm:sqref>D29</xm:sqref>
        </x14:dataValidation>
        <x14:dataValidation type="list" showInputMessage="1" showErrorMessage="1" xr:uid="{D55D02BE-4DA1-4473-B5FA-E2DDE2B1D940}">
          <x14:formula1>
            <xm:f>IF(D$30="X",Datenquelle!$G$5,Datenquelle!$G$5:$G$6)</xm:f>
          </x14:formula1>
          <xm:sqref>C30</xm:sqref>
        </x14:dataValidation>
        <x14:dataValidation type="list" showInputMessage="1" showErrorMessage="1" errorTitle="Indication" error="Select option via drop-down list." xr:uid="{2F3D80BE-F9D1-4266-A249-7423820126B3}">
          <x14:formula1>
            <xm:f>IF(C$30="X",Datenquelle!$G$5,Datenquelle!$G$5:$G$6)</xm:f>
          </x14:formula1>
          <xm:sqref>D30</xm:sqref>
        </x14:dataValidation>
        <x14:dataValidation type="list" showInputMessage="1" showErrorMessage="1" xr:uid="{48F8A34E-6525-4051-A138-C2F03732F7B0}">
          <x14:formula1>
            <xm:f>IF(D$31="X",Datenquelle!$G$5,Datenquelle!$G$5:$G$6)</xm:f>
          </x14:formula1>
          <xm:sqref>C31</xm:sqref>
        </x14:dataValidation>
        <x14:dataValidation type="list" showInputMessage="1" showErrorMessage="1" errorTitle="Indication" error="Select option via drop-down list." xr:uid="{B9A08009-CBF9-49D9-9858-1B487A31A03D}">
          <x14:formula1>
            <xm:f>IF(C$31="X",Datenquelle!$G$5,Datenquelle!$G$5:$G$6)</xm:f>
          </x14:formula1>
          <xm:sqref>D31</xm:sqref>
        </x14:dataValidation>
        <x14:dataValidation type="list" showInputMessage="1" showErrorMessage="1" xr:uid="{7BAF2777-853B-4A2D-8D6E-C33611AF3FCB}">
          <x14:formula1>
            <xm:f>IF(D$32="X",Datenquelle!$G$5,Datenquelle!$G$5:$G$6)</xm:f>
          </x14:formula1>
          <xm:sqref>C32</xm:sqref>
        </x14:dataValidation>
        <x14:dataValidation type="list" showInputMessage="1" showErrorMessage="1" errorTitle="Indication" error="Select option via drop-down list." xr:uid="{C2DD4061-C9D1-45D6-9929-6C944053F4CD}">
          <x14:formula1>
            <xm:f>IF(C$32="X",Datenquelle!$G$5,Datenquelle!$G$5:$G$6)</xm:f>
          </x14:formula1>
          <xm:sqref>D32</xm:sqref>
        </x14:dataValidation>
        <x14:dataValidation type="list" showInputMessage="1" showErrorMessage="1" xr:uid="{21C25661-A4BF-49C7-A83D-A3FE2B87FCF0}">
          <x14:formula1>
            <xm:f>IF(D$33="X",Datenquelle!$G$5,Datenquelle!$G$5:$G$6)</xm:f>
          </x14:formula1>
          <xm:sqref>C33</xm:sqref>
        </x14:dataValidation>
        <x14:dataValidation type="list" showInputMessage="1" showErrorMessage="1" errorTitle="Indication" error="Select option via drop-down list." xr:uid="{E9AD755D-5545-4635-8F20-C9A901A07DB6}">
          <x14:formula1>
            <xm:f>IF(C$33="X",Datenquelle!$G$5,Datenquelle!$G$5:$G$6)</xm:f>
          </x14:formula1>
          <xm:sqref>D33</xm:sqref>
        </x14:dataValidation>
        <x14:dataValidation type="list" showInputMessage="1" showErrorMessage="1" xr:uid="{1D3CAA26-5336-4A06-AC13-E293D176403B}">
          <x14:formula1>
            <xm:f>IF(D$34="X",Datenquelle!$G$5,Datenquelle!$G$5:$G$6)</xm:f>
          </x14:formula1>
          <xm:sqref>C34</xm:sqref>
        </x14:dataValidation>
        <x14:dataValidation type="list" showInputMessage="1" showErrorMessage="1" errorTitle="Indication" error="Select option via drop-down list." xr:uid="{27D89DC3-9AD5-4689-B32C-BB76626810FD}">
          <x14:formula1>
            <xm:f>IF(C$34="X",Datenquelle!$G$5,Datenquelle!$G$5:$G$6)</xm:f>
          </x14:formula1>
          <xm:sqref>D34</xm:sqref>
        </x14:dataValidation>
        <x14:dataValidation type="list" showInputMessage="1" showErrorMessage="1" xr:uid="{FFC8CF21-C3D4-4FB5-A654-7987EF857E48}">
          <x14:formula1>
            <xm:f>IF(D$35="X",Datenquelle!$G$5,Datenquelle!$G$5:$G$6)</xm:f>
          </x14:formula1>
          <xm:sqref>C35</xm:sqref>
        </x14:dataValidation>
        <x14:dataValidation type="list" showInputMessage="1" showErrorMessage="1" errorTitle="Indication" error="Select option via drop-down list." xr:uid="{78094C73-8397-4A09-82DE-5FC8F0983BAD}">
          <x14:formula1>
            <xm:f>IF(C$35="X",Datenquelle!$G$5,Datenquelle!$G$5:$G$6)</xm:f>
          </x14:formula1>
          <xm:sqref>D35</xm:sqref>
        </x14:dataValidation>
        <x14:dataValidation type="list" showInputMessage="1" showErrorMessage="1" xr:uid="{49CDBF24-14A0-41F7-A91B-07208E81D953}">
          <x14:formula1>
            <xm:f>IF(D$36="X",Datenquelle!$G$5,Datenquelle!$G$5:$G$6)</xm:f>
          </x14:formula1>
          <xm:sqref>C36</xm:sqref>
        </x14:dataValidation>
        <x14:dataValidation type="list" showInputMessage="1" showErrorMessage="1" errorTitle="Indication" error="Select option via drop-down list." xr:uid="{7D6D2828-C873-48B0-89B1-F360CCF5FABA}">
          <x14:formula1>
            <xm:f>IF(C$36="X",Datenquelle!$G$5,Datenquelle!$G$5:$G$6)</xm:f>
          </x14:formula1>
          <xm:sqref>D36</xm:sqref>
        </x14:dataValidation>
        <x14:dataValidation type="list" showInputMessage="1" showErrorMessage="1" xr:uid="{8D1FB87E-E542-4B0A-8B49-340B0E95CE8F}">
          <x14:formula1>
            <xm:f>IF(D$37="X",Datenquelle!$G$5,Datenquelle!$G$5:$G$6)</xm:f>
          </x14:formula1>
          <xm:sqref>C37</xm:sqref>
        </x14:dataValidation>
        <x14:dataValidation type="list" showInputMessage="1" showErrorMessage="1" errorTitle="Indication" error="Select option via drop-down list." xr:uid="{B7A8E36A-F46B-4FD3-B9BC-4A5EC7463ADC}">
          <x14:formula1>
            <xm:f>IF(C$37="X",Datenquelle!$G$5,Datenquelle!$G$5:$G$6)</xm:f>
          </x14:formula1>
          <xm:sqref>D37</xm:sqref>
        </x14:dataValidation>
        <x14:dataValidation type="list" showInputMessage="1" showErrorMessage="1" xr:uid="{25A344CF-7DB8-47FA-A2DA-CC039E44F5EE}">
          <x14:formula1>
            <xm:f>IF(D$38="X",Datenquelle!$G$5,Datenquelle!$G$5:$G$6)</xm:f>
          </x14:formula1>
          <xm:sqref>C38</xm:sqref>
        </x14:dataValidation>
        <x14:dataValidation type="list" showInputMessage="1" showErrorMessage="1" errorTitle="Indication" error="Select option via drop-down list." xr:uid="{5D6A7985-42DE-405E-9DBE-1B103171747A}">
          <x14:formula1>
            <xm:f>IF(C$38="X",Datenquelle!$G$5,Datenquelle!$G$5:$G$6)</xm:f>
          </x14:formula1>
          <xm:sqref>D38</xm:sqref>
        </x14:dataValidation>
        <x14:dataValidation type="list" showInputMessage="1" showErrorMessage="1" xr:uid="{107E67F5-E1B3-4206-9AB6-D9ADAF16D830}">
          <x14:formula1>
            <xm:f>IF(D$39="X",Datenquelle!$G$5,Datenquelle!$G$5:$G$6)</xm:f>
          </x14:formula1>
          <xm:sqref>C39</xm:sqref>
        </x14:dataValidation>
        <x14:dataValidation type="list" showInputMessage="1" showErrorMessage="1" errorTitle="Indication" error="Select option via drop-down list." xr:uid="{93CBEF3D-9C87-4A48-B3FC-333AC3BE9B90}">
          <x14:formula1>
            <xm:f>IF(C$39="X",Datenquelle!$G$5,Datenquelle!$G$5:$G$6)</xm:f>
          </x14:formula1>
          <xm:sqref>D39</xm:sqref>
        </x14:dataValidation>
        <x14:dataValidation type="list" showInputMessage="1" showErrorMessage="1" xr:uid="{33E02528-6A02-4C3D-BB15-9970C23F7BDB}">
          <x14:formula1>
            <xm:f>IF(D$40="X",Datenquelle!$G$5,Datenquelle!$G$5:$G$6)</xm:f>
          </x14:formula1>
          <xm:sqref>C40</xm:sqref>
        </x14:dataValidation>
        <x14:dataValidation type="list" showInputMessage="1" showErrorMessage="1" errorTitle="Indication" error="Select option via drop-down list." xr:uid="{B9596D6B-1D60-428A-940F-6418CB1446AA}">
          <x14:formula1>
            <xm:f>IF(C$40="X",Datenquelle!$G$5,Datenquelle!$G$5:$G$6)</xm:f>
          </x14:formula1>
          <xm:sqref>D40</xm:sqref>
        </x14:dataValidation>
        <x14:dataValidation type="list" showInputMessage="1" showErrorMessage="1" xr:uid="{F55E3889-9498-42ED-9EB1-C5F1C3965AA8}">
          <x14:formula1>
            <xm:f>IF(D$41="X",Datenquelle!$G$5,Datenquelle!$G$5:$G$6)</xm:f>
          </x14:formula1>
          <xm:sqref>C41</xm:sqref>
        </x14:dataValidation>
        <x14:dataValidation type="list" showInputMessage="1" showErrorMessage="1" errorTitle="Indication" error="Select option via drop-down list." xr:uid="{F2E6AB96-4DAF-444B-82B5-BF1F52227783}">
          <x14:formula1>
            <xm:f>IF(C$41="X",Datenquelle!$G$5,Datenquelle!$G$5:$G$6)</xm:f>
          </x14:formula1>
          <xm:sqref>D41</xm:sqref>
        </x14:dataValidation>
        <x14:dataValidation type="list" showInputMessage="1" showErrorMessage="1" xr:uid="{4A030A1C-ED17-4C8B-BBFD-8EB0E69568D5}">
          <x14:formula1>
            <xm:f>IF(D$42="X",Datenquelle!$G$5,Datenquelle!$G$5:$G$6)</xm:f>
          </x14:formula1>
          <xm:sqref>C42</xm:sqref>
        </x14:dataValidation>
        <x14:dataValidation type="list" showInputMessage="1" showErrorMessage="1" errorTitle="Indication" error="Select option via drop-down list." xr:uid="{FDF4AF02-539B-4EB5-868A-0529BD3027E1}">
          <x14:formula1>
            <xm:f>IF(C$42="X",Datenquelle!$G$5,Datenquelle!$G$5:$G$6)</xm:f>
          </x14:formula1>
          <xm:sqref>D42</xm:sqref>
        </x14:dataValidation>
        <x14:dataValidation type="list" showInputMessage="1" showErrorMessage="1" xr:uid="{47A75B81-E319-4050-B669-5255EE25D6CA}">
          <x14:formula1>
            <xm:f>IF(D$43="X",Datenquelle!$G$5,Datenquelle!$G$5:$G$6)</xm:f>
          </x14:formula1>
          <xm:sqref>C43</xm:sqref>
        </x14:dataValidation>
        <x14:dataValidation type="list" showInputMessage="1" showErrorMessage="1" errorTitle="Indication" error="Select option via drop-down list." xr:uid="{F3749643-A90E-413B-A52B-CF0D7306B44A}">
          <x14:formula1>
            <xm:f>IF(C$43="X",Datenquelle!$G$5,Datenquelle!$G$5:$G$6)</xm:f>
          </x14:formula1>
          <xm:sqref>D43</xm:sqref>
        </x14:dataValidation>
        <x14:dataValidation type="list" showInputMessage="1" showErrorMessage="1" xr:uid="{45EF373C-A9BF-4B17-9563-535B225FEFFF}">
          <x14:formula1>
            <xm:f>IF(D$44="X",Datenquelle!$G$5,Datenquelle!$G$5:$G$6)</xm:f>
          </x14:formula1>
          <xm:sqref>C44</xm:sqref>
        </x14:dataValidation>
        <x14:dataValidation type="list" showInputMessage="1" showErrorMessage="1" errorTitle="Indication" error="Select option via drop-down list." xr:uid="{3A32A165-F1E2-4638-90E0-E2D06E4E652D}">
          <x14:formula1>
            <xm:f>IF(C$44="X",Datenquelle!$G$5,Datenquelle!$G$5:$G$6)</xm:f>
          </x14:formula1>
          <xm:sqref>D44</xm:sqref>
        </x14:dataValidation>
        <x14:dataValidation type="list" showInputMessage="1" showErrorMessage="1" xr:uid="{E74FB079-E64E-42AB-AF13-90D71116A25F}">
          <x14:formula1>
            <xm:f>IF(D$45="X",Datenquelle!$G$5,Datenquelle!$G$5:$G$6)</xm:f>
          </x14:formula1>
          <xm:sqref>C45</xm:sqref>
        </x14:dataValidation>
        <x14:dataValidation type="list" showInputMessage="1" showErrorMessage="1" errorTitle="Indication" error="Select option via drop-down list." xr:uid="{9FEAA238-954C-4B99-B7ED-85C7D4C1554A}">
          <x14:formula1>
            <xm:f>IF(C$45="X",Datenquelle!$G$5,Datenquelle!$G$5:$G$6)</xm:f>
          </x14:formula1>
          <xm:sqref>D45</xm:sqref>
        </x14:dataValidation>
        <x14:dataValidation type="list" showInputMessage="1" showErrorMessage="1" xr:uid="{6AD98857-C335-4CC3-9B45-E2FF81AB986A}">
          <x14:formula1>
            <xm:f>IF(D$46="X",Datenquelle!$G$5,Datenquelle!$G$5:$G$6)</xm:f>
          </x14:formula1>
          <xm:sqref>C46</xm:sqref>
        </x14:dataValidation>
        <x14:dataValidation type="list" showInputMessage="1" showErrorMessage="1" errorTitle="Indication" error="Select option via drop-down list." xr:uid="{9E9C7D82-28F1-4378-B354-122F13B1D4D6}">
          <x14:formula1>
            <xm:f>IF(C$46="X",Datenquelle!$G$5,Datenquelle!$G$5:$G$6)</xm:f>
          </x14:formula1>
          <xm:sqref>D46</xm:sqref>
        </x14:dataValidation>
        <x14:dataValidation type="list" showInputMessage="1" showErrorMessage="1" xr:uid="{116685BE-BEC4-4D62-8BF6-E4201E1CB8D9}">
          <x14:formula1>
            <xm:f>IF(D$47="X",Datenquelle!$G$5,Datenquelle!$G$5:$G$6)</xm:f>
          </x14:formula1>
          <xm:sqref>C47</xm:sqref>
        </x14:dataValidation>
        <x14:dataValidation type="list" showInputMessage="1" showErrorMessage="1" errorTitle="Indication" error="Select option via drop-down list." xr:uid="{05570A14-7B8E-4C22-8834-636CA9CC95DC}">
          <x14:formula1>
            <xm:f>IF(C$47="X",Datenquelle!$G$5,Datenquelle!$G$5:$G$6)</xm:f>
          </x14:formula1>
          <xm:sqref>D47</xm:sqref>
        </x14:dataValidation>
        <x14:dataValidation type="list" showInputMessage="1" showErrorMessage="1" xr:uid="{E486CF13-510A-4CB2-A872-B42903BF66CE}">
          <x14:formula1>
            <xm:f>IF(D$48="X",Datenquelle!$G$5,Datenquelle!$G$5:$G$6)</xm:f>
          </x14:formula1>
          <xm:sqref>C48</xm:sqref>
        </x14:dataValidation>
        <x14:dataValidation type="list" showInputMessage="1" showErrorMessage="1" errorTitle="Indication" error="Select option via drop-down list." xr:uid="{38160343-852E-4087-A20C-168F9D5AA21B}">
          <x14:formula1>
            <xm:f>IF(C$48="X",Datenquelle!$G$5,Datenquelle!$G$5:$G$6)</xm:f>
          </x14:formula1>
          <xm:sqref>D48</xm:sqref>
        </x14:dataValidation>
        <x14:dataValidation type="list" showInputMessage="1" showErrorMessage="1" xr:uid="{26F8BB92-9B19-43F9-B94E-E32E66011ED9}">
          <x14:formula1>
            <xm:f>IF(D$49="X",Datenquelle!$G$5,Datenquelle!$G$5:$G$6)</xm:f>
          </x14:formula1>
          <xm:sqref>C49</xm:sqref>
        </x14:dataValidation>
        <x14:dataValidation type="list" showInputMessage="1" showErrorMessage="1" errorTitle="Indication" error="Select option via drop-down list." xr:uid="{03BF86CC-EB71-4FAC-BC06-B81653FB6AC2}">
          <x14:formula1>
            <xm:f>IF(C$49="X",Datenquelle!$G$5,Datenquelle!$G$5:$G$6)</xm:f>
          </x14:formula1>
          <xm:sqref>D49</xm:sqref>
        </x14:dataValidation>
        <x14:dataValidation type="list" showInputMessage="1" showErrorMessage="1" xr:uid="{099EE03C-96D9-43DB-83D1-9DBD433E8AB0}">
          <x14:formula1>
            <xm:f>IF(D$50="X",Datenquelle!$G$5,Datenquelle!$G$5:$G$6)</xm:f>
          </x14:formula1>
          <xm:sqref>C50</xm:sqref>
        </x14:dataValidation>
        <x14:dataValidation type="list" showInputMessage="1" showErrorMessage="1" errorTitle="Indication" error="Select option via drop-down list." xr:uid="{73FE4EA7-42FA-42F0-8BB5-B16566433F9A}">
          <x14:formula1>
            <xm:f>IF(C$50="X",Datenquelle!$G$5,Datenquelle!$G$5:$G$6)</xm:f>
          </x14:formula1>
          <xm:sqref>D50</xm:sqref>
        </x14:dataValidation>
        <x14:dataValidation type="list" showInputMessage="1" showErrorMessage="1" xr:uid="{89ECB744-B6AD-47CB-833B-C58E48BA9366}">
          <x14:formula1>
            <xm:f>IF(D$51="X",Datenquelle!$G$5,Datenquelle!$G$5:$G$6)</xm:f>
          </x14:formula1>
          <xm:sqref>C51</xm:sqref>
        </x14:dataValidation>
        <x14:dataValidation type="list" showInputMessage="1" showErrorMessage="1" errorTitle="Indication" error="Select option via drop-down list." xr:uid="{6845CB3D-83BD-4B80-AE4F-193D67AB0261}">
          <x14:formula1>
            <xm:f>IF(C$51="X",Datenquelle!$G$5,Datenquelle!$G$5:$G$6)</xm:f>
          </x14:formula1>
          <xm:sqref>D51</xm:sqref>
        </x14:dataValidation>
        <x14:dataValidation type="list" showInputMessage="1" showErrorMessage="1" xr:uid="{88172442-2403-437C-941C-48AEA26F5DEA}">
          <x14:formula1>
            <xm:f>IF(D$52="X",Datenquelle!$G$5,Datenquelle!$G$5:$G$6)</xm:f>
          </x14:formula1>
          <xm:sqref>C52</xm:sqref>
        </x14:dataValidation>
        <x14:dataValidation type="list" showInputMessage="1" showErrorMessage="1" errorTitle="Indication" error="Select option via drop-down list." xr:uid="{E7B22CF8-E6A6-4B39-8596-A1698F5B9CBF}">
          <x14:formula1>
            <xm:f>IF(C$52="X",Datenquelle!$G$5,Datenquelle!$G$5:$G$6)</xm:f>
          </x14:formula1>
          <xm:sqref>D52</xm:sqref>
        </x14:dataValidation>
        <x14:dataValidation type="list" showInputMessage="1" showErrorMessage="1" xr:uid="{89BD1B62-0620-4B18-B6B2-AC93AE26A464}">
          <x14:formula1>
            <xm:f>IF(D$53="X",Datenquelle!$G$5,Datenquelle!$G$5:$G$6)</xm:f>
          </x14:formula1>
          <xm:sqref>C53</xm:sqref>
        </x14:dataValidation>
        <x14:dataValidation type="list" showInputMessage="1" showErrorMessage="1" errorTitle="Indication" error="Select option via drop-down list." xr:uid="{572C782C-4F43-4D67-810B-A7A9D93AF98D}">
          <x14:formula1>
            <xm:f>IF(C$53="X",Datenquelle!$G$5,Datenquelle!$G$5:$G$6)</xm:f>
          </x14:formula1>
          <xm:sqref>D53</xm:sqref>
        </x14:dataValidation>
        <x14:dataValidation type="list" showInputMessage="1" showErrorMessage="1" xr:uid="{ABE1736A-B307-46A8-93CE-9170F6E2FB1D}">
          <x14:formula1>
            <xm:f>IF(D$54="X",Datenquelle!$G$5,Datenquelle!$G$5:$G$6)</xm:f>
          </x14:formula1>
          <xm:sqref>C54</xm:sqref>
        </x14:dataValidation>
        <x14:dataValidation type="list" showInputMessage="1" showErrorMessage="1" errorTitle="Indication" error="Select option via drop-down list." xr:uid="{EB04ACE4-7814-48A5-949D-A0A975BDE34A}">
          <x14:formula1>
            <xm:f>IF(C$54="X",Datenquelle!$G$5,Datenquelle!$G$5:$G$6)</xm:f>
          </x14:formula1>
          <xm:sqref>D54</xm:sqref>
        </x14:dataValidation>
        <x14:dataValidation type="list" showInputMessage="1" showErrorMessage="1" xr:uid="{FD5AAE98-27C3-4010-988B-83F4A2C810BF}">
          <x14:formula1>
            <xm:f>IF(D$55="X",Datenquelle!$G$5,Datenquelle!$G$5:$G$6)</xm:f>
          </x14:formula1>
          <xm:sqref>C55</xm:sqref>
        </x14:dataValidation>
        <x14:dataValidation type="list" showInputMessage="1" showErrorMessage="1" errorTitle="Indication" error="Select option via drop-down list." xr:uid="{75000941-977C-48AE-9FA4-599E9FB7D4AF}">
          <x14:formula1>
            <xm:f>IF(C$55="X",Datenquelle!$G$5,Datenquelle!$G$5:$G$6)</xm:f>
          </x14:formula1>
          <xm:sqref>D55</xm:sqref>
        </x14:dataValidation>
        <x14:dataValidation type="list" showInputMessage="1" showErrorMessage="1" xr:uid="{2758947E-3B7D-4890-A5E0-0108D5553346}">
          <x14:formula1>
            <xm:f>IF(D$56="X",Datenquelle!$G$5,Datenquelle!$G$5:$G$6)</xm:f>
          </x14:formula1>
          <xm:sqref>C56</xm:sqref>
        </x14:dataValidation>
        <x14:dataValidation type="list" showInputMessage="1" showErrorMessage="1" errorTitle="Indication" error="Select option via drop-down list." xr:uid="{77E17400-B556-49DD-A9D6-294FFCC1537D}">
          <x14:formula1>
            <xm:f>IF(C$56="X",Datenquelle!$G$5,Datenquelle!$G$5:$G$6)</xm:f>
          </x14:formula1>
          <xm:sqref>D56</xm:sqref>
        </x14:dataValidation>
        <x14:dataValidation type="list" showInputMessage="1" showErrorMessage="1" xr:uid="{3659224B-5C29-4588-BF96-BE5304D4D096}">
          <x14:formula1>
            <xm:f>IF(D$57="X",Datenquelle!$G$5,Datenquelle!$G$5:$G$6)</xm:f>
          </x14:formula1>
          <xm:sqref>C57</xm:sqref>
        </x14:dataValidation>
        <x14:dataValidation type="list" showInputMessage="1" showErrorMessage="1" errorTitle="Indication" error="Select option via drop-down list." xr:uid="{E6368902-B870-4811-B7E3-77BC519098E1}">
          <x14:formula1>
            <xm:f>IF(C$57="X",Datenquelle!$G$5,Datenquelle!$G$5:$G$6)</xm:f>
          </x14:formula1>
          <xm:sqref>D57</xm:sqref>
        </x14:dataValidation>
        <x14:dataValidation type="list" showInputMessage="1" showErrorMessage="1" xr:uid="{E5FE0EB7-1D70-4748-BE16-D210D0AA0F53}">
          <x14:formula1>
            <xm:f>IF(D$58="X",Datenquelle!$G$5,Datenquelle!$G$5:$G$6)</xm:f>
          </x14:formula1>
          <xm:sqref>C58</xm:sqref>
        </x14:dataValidation>
        <x14:dataValidation type="list" showInputMessage="1" showErrorMessage="1" errorTitle="Indication" error="Select option via drop-down list." xr:uid="{8678DE87-E553-49EA-A2BE-AEC9DBF34E7D}">
          <x14:formula1>
            <xm:f>IF(C$58="X",Datenquelle!$G$5,Datenquelle!$G$5:$G$6)</xm:f>
          </x14:formula1>
          <xm:sqref>D58</xm:sqref>
        </x14:dataValidation>
        <x14:dataValidation type="list" showInputMessage="1" showErrorMessage="1" xr:uid="{96E9B712-6DBC-4E8D-B578-EFB8D8819F05}">
          <x14:formula1>
            <xm:f>IF(D$59="X",Datenquelle!$G$5,Datenquelle!$G$5:$G$6)</xm:f>
          </x14:formula1>
          <xm:sqref>C59</xm:sqref>
        </x14:dataValidation>
        <x14:dataValidation type="list" showInputMessage="1" showErrorMessage="1" errorTitle="Indication" error="Select option via drop-down list." xr:uid="{CEED9F21-ADC9-4829-929D-0F120854233F}">
          <x14:formula1>
            <xm:f>IF(C$59="X",Datenquelle!$G$5,Datenquelle!$G$5:$G$6)</xm:f>
          </x14:formula1>
          <xm:sqref>D59</xm:sqref>
        </x14:dataValidation>
        <x14:dataValidation type="list" showInputMessage="1" showErrorMessage="1" xr:uid="{70D91F05-777B-4AB0-926C-7484D76269CA}">
          <x14:formula1>
            <xm:f>IF(D$60="X",Datenquelle!$G$5,Datenquelle!$G$5:$G$6)</xm:f>
          </x14:formula1>
          <xm:sqref>C60</xm:sqref>
        </x14:dataValidation>
        <x14:dataValidation type="list" showInputMessage="1" showErrorMessage="1" errorTitle="Indication" error="Select option via drop-down list." xr:uid="{10827D25-8065-4D06-BBE0-6583ADC70B6A}">
          <x14:formula1>
            <xm:f>IF(C$60="X",Datenquelle!$G$5,Datenquelle!$G$5:$G$6)</xm:f>
          </x14:formula1>
          <xm:sqref>D60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1BEF0-A1EF-4D2A-8C87-75984AAF525B}">
  <dimension ref="A1:O51"/>
  <sheetViews>
    <sheetView workbookViewId="0">
      <selection activeCell="A3" sqref="A3:A15"/>
    </sheetView>
  </sheetViews>
  <sheetFormatPr defaultColWidth="9.140625" defaultRowHeight="12"/>
  <cols>
    <col min="1" max="1" width="36.7109375" style="434" bestFit="1" customWidth="1"/>
    <col min="2" max="2" width="16.42578125" style="434" bestFit="1" customWidth="1"/>
    <col min="3" max="5" width="18.7109375" style="434" customWidth="1"/>
    <col min="6" max="11" width="9.140625" style="434"/>
    <col min="12" max="12" width="9.140625" style="534"/>
    <col min="13" max="16384" width="9.140625" style="434"/>
  </cols>
  <sheetData>
    <row r="1" spans="1:15" s="529" customFormat="1" ht="108" customHeight="1">
      <c r="A1" s="525" t="s">
        <v>813</v>
      </c>
      <c r="B1" s="525" t="s">
        <v>811</v>
      </c>
      <c r="C1" s="526" t="s">
        <v>814</v>
      </c>
      <c r="D1" s="526" t="s">
        <v>815</v>
      </c>
      <c r="E1" s="526" t="s">
        <v>816</v>
      </c>
      <c r="F1" s="526" t="s">
        <v>817</v>
      </c>
      <c r="G1" s="526" t="s">
        <v>818</v>
      </c>
      <c r="H1" s="526" t="s">
        <v>819</v>
      </c>
      <c r="I1" s="526" t="s">
        <v>820</v>
      </c>
      <c r="J1" s="526" t="s">
        <v>821</v>
      </c>
      <c r="K1" s="526" t="s">
        <v>822</v>
      </c>
      <c r="L1" s="527" t="s">
        <v>823</v>
      </c>
      <c r="M1" s="526" t="s">
        <v>824</v>
      </c>
      <c r="N1" s="528"/>
      <c r="O1" s="528"/>
    </row>
    <row r="2" spans="1:15">
      <c r="A2" s="530" t="str">
        <f>IF(AND(SUM('Studies Malignant melanoma'!I11:J11)=2,'Studies Malignant melanoma'!K11&lt;&gt;0),'Studies Malignant melanoma'!A11,"")</f>
        <v/>
      </c>
      <c r="B2" s="530" t="str">
        <f>IF(AND(SUM('Studies Malignant melanoma'!I11:J11)=2,'Studies Malignant melanoma'!K11&lt;&gt;0),'Studies Malignant melanoma'!B11,"")</f>
        <v/>
      </c>
      <c r="C2" s="531"/>
      <c r="D2" s="531"/>
      <c r="E2" s="531"/>
      <c r="F2" s="531"/>
      <c r="G2" s="531"/>
      <c r="H2" s="531"/>
      <c r="I2" s="531"/>
      <c r="J2" s="532" t="str">
        <f>IF(AND(SUM('Studies Malignant melanoma'!I11:J11)=2,'Studies Malignant melanoma'!K11&lt;&gt;0),'Studies Malignant melanoma'!C11,"")</f>
        <v/>
      </c>
      <c r="K2" s="532" t="str">
        <f>IF(AND(SUM('Studies Malignant melanoma'!I11:J11)=2,'Studies Malignant melanoma'!K11&lt;&gt;0),'Studies Malignant melanoma'!D11,"")</f>
        <v/>
      </c>
      <c r="L2" s="533" t="str">
        <f>IF(AND(SUM('Studies Malignant melanoma'!I11:J11)=2,'Studies Malignant melanoma'!K11&lt;&gt;0),'Studies Malignant melanoma'!E11,"")</f>
        <v/>
      </c>
      <c r="M2" s="531"/>
    </row>
    <row r="3" spans="1:15">
      <c r="A3" s="530" t="str">
        <f>IF(AND(SUM('Studies Malignant melanoma'!I12:J12)=2,'Studies Malignant melanoma'!K12&lt;&gt;0),'Studies Malignant melanoma'!A12,"")</f>
        <v/>
      </c>
      <c r="B3" s="530" t="str">
        <f>IF(AND(SUM('Studies Malignant melanoma'!I12:J12)=2,'Studies Malignant melanoma'!K12&lt;&gt;0),'Studies Malignant melanoma'!B12,"")</f>
        <v/>
      </c>
      <c r="C3" s="531"/>
      <c r="D3" s="531"/>
      <c r="E3" s="531"/>
      <c r="F3" s="531"/>
      <c r="G3" s="531"/>
      <c r="H3" s="531"/>
      <c r="I3" s="531"/>
      <c r="J3" s="532" t="str">
        <f>IF(AND(SUM('Studies Malignant melanoma'!I12:J12)=2,'Studies Malignant melanoma'!K12&lt;&gt;0),'Studies Malignant melanoma'!C12,"")</f>
        <v/>
      </c>
      <c r="K3" s="532" t="str">
        <f>IF(AND(SUM('Studies Malignant melanoma'!I12:J12)=2,'Studies Malignant melanoma'!K12&lt;&gt;0),'Studies Malignant melanoma'!D12,"")</f>
        <v/>
      </c>
      <c r="L3" s="533" t="str">
        <f>IF(AND(SUM('Studies Malignant melanoma'!I12:J12)=2,'Studies Malignant melanoma'!K12&lt;&gt;0),'Studies Malignant melanoma'!E12,"")</f>
        <v/>
      </c>
      <c r="M3" s="531"/>
    </row>
    <row r="4" spans="1:15">
      <c r="A4" s="530" t="str">
        <f>IF(AND(SUM('Studies Malignant melanoma'!I13:J13)=2,'Studies Malignant melanoma'!K13&lt;&gt;0),'Studies Malignant melanoma'!A13,"")</f>
        <v/>
      </c>
      <c r="B4" s="530" t="str">
        <f>IF(AND(SUM('Studies Malignant melanoma'!I13:J13)=2,'Studies Malignant melanoma'!K13&lt;&gt;0),'Studies Malignant melanoma'!B13,"")</f>
        <v/>
      </c>
      <c r="C4" s="531"/>
      <c r="D4" s="531"/>
      <c r="E4" s="531"/>
      <c r="F4" s="531"/>
      <c r="G4" s="531"/>
      <c r="H4" s="531"/>
      <c r="I4" s="531"/>
      <c r="J4" s="532" t="str">
        <f>IF(AND(SUM('Studies Malignant melanoma'!I13:J13)=2,'Studies Malignant melanoma'!K13&lt;&gt;0),'Studies Malignant melanoma'!C13,"")</f>
        <v/>
      </c>
      <c r="K4" s="532" t="str">
        <f>IF(AND(SUM('Studies Malignant melanoma'!I13:J13)=2,'Studies Malignant melanoma'!K13&lt;&gt;0),'Studies Malignant melanoma'!D13,"")</f>
        <v/>
      </c>
      <c r="L4" s="533" t="str">
        <f>IF(AND(SUM('Studies Malignant melanoma'!I13:J13)=2,'Studies Malignant melanoma'!K13&lt;&gt;0),'Studies Malignant melanoma'!E13,"")</f>
        <v/>
      </c>
      <c r="M4" s="531"/>
    </row>
    <row r="5" spans="1:15">
      <c r="A5" s="530" t="str">
        <f>IF(AND(SUM('Studies Malignant melanoma'!I14:J14)=2,'Studies Malignant melanoma'!K14&lt;&gt;0),'Studies Malignant melanoma'!A14,"")</f>
        <v/>
      </c>
      <c r="B5" s="530" t="str">
        <f>IF(AND(SUM('Studies Malignant melanoma'!I14:J14)=2,'Studies Malignant melanoma'!K14&lt;&gt;0),'Studies Malignant melanoma'!B14,"")</f>
        <v/>
      </c>
      <c r="C5" s="531"/>
      <c r="D5" s="531"/>
      <c r="E5" s="531"/>
      <c r="F5" s="531"/>
      <c r="G5" s="531"/>
      <c r="H5" s="531"/>
      <c r="I5" s="531"/>
      <c r="J5" s="532" t="str">
        <f>IF(AND(SUM('Studies Malignant melanoma'!I14:J14)=2,'Studies Malignant melanoma'!K14&lt;&gt;0),'Studies Malignant melanoma'!C14,"")</f>
        <v/>
      </c>
      <c r="K5" s="532" t="str">
        <f>IF(AND(SUM('Studies Malignant melanoma'!I14:J14)=2,'Studies Malignant melanoma'!K14&lt;&gt;0),'Studies Malignant melanoma'!D14,"")</f>
        <v/>
      </c>
      <c r="L5" s="533" t="str">
        <f>IF(AND(SUM('Studies Malignant melanoma'!I14:J14)=2,'Studies Malignant melanoma'!K14&lt;&gt;0),'Studies Malignant melanoma'!E14,"")</f>
        <v/>
      </c>
      <c r="M5" s="531"/>
    </row>
    <row r="6" spans="1:15">
      <c r="A6" s="530" t="str">
        <f>IF(AND(SUM('Studies Malignant melanoma'!I15:J15)=2,'Studies Malignant melanoma'!K15&lt;&gt;0),'Studies Malignant melanoma'!A15,"")</f>
        <v/>
      </c>
      <c r="B6" s="530" t="str">
        <f>IF(AND(SUM('Studies Malignant melanoma'!I15:J15)=2,'Studies Malignant melanoma'!K15&lt;&gt;0),'Studies Malignant melanoma'!B15,"")</f>
        <v/>
      </c>
      <c r="C6" s="531"/>
      <c r="D6" s="531"/>
      <c r="E6" s="531"/>
      <c r="F6" s="531"/>
      <c r="G6" s="531"/>
      <c r="H6" s="531"/>
      <c r="I6" s="531"/>
      <c r="J6" s="532" t="str">
        <f>IF(AND(SUM('Studies Malignant melanoma'!I15:J15)=2,'Studies Malignant melanoma'!K15&lt;&gt;0),'Studies Malignant melanoma'!C15,"")</f>
        <v/>
      </c>
      <c r="K6" s="532" t="str">
        <f>IF(AND(SUM('Studies Malignant melanoma'!I15:J15)=2,'Studies Malignant melanoma'!K15&lt;&gt;0),'Studies Malignant melanoma'!D15,"")</f>
        <v/>
      </c>
      <c r="L6" s="533" t="str">
        <f>IF(AND(SUM('Studies Malignant melanoma'!I15:J15)=2,'Studies Malignant melanoma'!K15&lt;&gt;0),'Studies Malignant melanoma'!E15,"")</f>
        <v/>
      </c>
      <c r="M6" s="531"/>
    </row>
    <row r="7" spans="1:15">
      <c r="A7" s="530" t="str">
        <f>IF(AND(SUM('Studies Malignant melanoma'!I16:J16)=2,'Studies Malignant melanoma'!K16&lt;&gt;0),'Studies Malignant melanoma'!A16,"")</f>
        <v/>
      </c>
      <c r="B7" s="530" t="str">
        <f>IF(AND(SUM('Studies Malignant melanoma'!I16:J16)=2,'Studies Malignant melanoma'!K16&lt;&gt;0),'Studies Malignant melanoma'!B16,"")</f>
        <v/>
      </c>
      <c r="C7" s="531"/>
      <c r="D7" s="531"/>
      <c r="E7" s="531"/>
      <c r="F7" s="531"/>
      <c r="G7" s="531"/>
      <c r="H7" s="531"/>
      <c r="I7" s="531"/>
      <c r="J7" s="532" t="str">
        <f>IF(AND(SUM('Studies Malignant melanoma'!I16:J16)=2,'Studies Malignant melanoma'!K16&lt;&gt;0),'Studies Malignant melanoma'!C16,"")</f>
        <v/>
      </c>
      <c r="K7" s="532" t="str">
        <f>IF(AND(SUM('Studies Malignant melanoma'!I16:J16)=2,'Studies Malignant melanoma'!K16&lt;&gt;0),'Studies Malignant melanoma'!D16,"")</f>
        <v/>
      </c>
      <c r="L7" s="533" t="str">
        <f>IF(AND(SUM('Studies Malignant melanoma'!I16:J16)=2,'Studies Malignant melanoma'!K16&lt;&gt;0),'Studies Malignant melanoma'!E16,"")</f>
        <v/>
      </c>
      <c r="M7" s="531"/>
    </row>
    <row r="8" spans="1:15">
      <c r="A8" s="530" t="str">
        <f>IF(AND(SUM('Studies Malignant melanoma'!I17:J17)=2,'Studies Malignant melanoma'!K17&lt;&gt;0),'Studies Malignant melanoma'!A17,"")</f>
        <v/>
      </c>
      <c r="B8" s="530" t="str">
        <f>IF(AND(SUM('Studies Malignant melanoma'!I17:J17)=2,'Studies Malignant melanoma'!K17&lt;&gt;0),'Studies Malignant melanoma'!B17,"")</f>
        <v/>
      </c>
      <c r="C8" s="531"/>
      <c r="D8" s="531"/>
      <c r="E8" s="531"/>
      <c r="F8" s="531"/>
      <c r="G8" s="531"/>
      <c r="H8" s="531"/>
      <c r="I8" s="531"/>
      <c r="J8" s="532" t="str">
        <f>IF(AND(SUM('Studies Malignant melanoma'!I17:J17)=2,'Studies Malignant melanoma'!K17&lt;&gt;0),'Studies Malignant melanoma'!C17,"")</f>
        <v/>
      </c>
      <c r="K8" s="532" t="str">
        <f>IF(AND(SUM('Studies Malignant melanoma'!I17:J17)=2,'Studies Malignant melanoma'!K17&lt;&gt;0),'Studies Malignant melanoma'!D17,"")</f>
        <v/>
      </c>
      <c r="L8" s="533" t="str">
        <f>IF(AND(SUM('Studies Malignant melanoma'!I17:J17)=2,'Studies Malignant melanoma'!K17&lt;&gt;0),'Studies Malignant melanoma'!E17,"")</f>
        <v/>
      </c>
      <c r="M8" s="531"/>
    </row>
    <row r="9" spans="1:15">
      <c r="A9" s="530" t="str">
        <f>IF(AND(SUM('Studies Malignant melanoma'!I18:J18)=2,'Studies Malignant melanoma'!K18&lt;&gt;0),'Studies Malignant melanoma'!A18,"")</f>
        <v/>
      </c>
      <c r="B9" s="530" t="str">
        <f>IF(AND(SUM('Studies Malignant melanoma'!I18:J18)=2,'Studies Malignant melanoma'!K18&lt;&gt;0),'Studies Malignant melanoma'!B18,"")</f>
        <v/>
      </c>
      <c r="C9" s="531"/>
      <c r="D9" s="531"/>
      <c r="E9" s="531"/>
      <c r="F9" s="531"/>
      <c r="G9" s="531"/>
      <c r="H9" s="531"/>
      <c r="I9" s="531"/>
      <c r="J9" s="532" t="str">
        <f>IF(AND(SUM('Studies Malignant melanoma'!I18:J18)=2,'Studies Malignant melanoma'!K18&lt;&gt;0),'Studies Malignant melanoma'!C18,"")</f>
        <v/>
      </c>
      <c r="K9" s="532" t="str">
        <f>IF(AND(SUM('Studies Malignant melanoma'!I18:J18)=2,'Studies Malignant melanoma'!K18&lt;&gt;0),'Studies Malignant melanoma'!D18,"")</f>
        <v/>
      </c>
      <c r="L9" s="533" t="str">
        <f>IF(AND(SUM('Studies Malignant melanoma'!I18:J18)=2,'Studies Malignant melanoma'!K18&lt;&gt;0),'Studies Malignant melanoma'!E18,"")</f>
        <v/>
      </c>
      <c r="M9" s="531"/>
    </row>
    <row r="10" spans="1:15">
      <c r="A10" s="530" t="str">
        <f>IF(AND(SUM('Studies Malignant melanoma'!I19:J19)=2,'Studies Malignant melanoma'!K19&lt;&gt;0),'Studies Malignant melanoma'!A19,"")</f>
        <v/>
      </c>
      <c r="B10" s="530" t="str">
        <f>IF(AND(SUM('Studies Malignant melanoma'!I19:J19)=2,'Studies Malignant melanoma'!K19&lt;&gt;0),'Studies Malignant melanoma'!B19,"")</f>
        <v/>
      </c>
      <c r="C10" s="531"/>
      <c r="D10" s="531"/>
      <c r="E10" s="531"/>
      <c r="F10" s="531"/>
      <c r="G10" s="531"/>
      <c r="H10" s="531"/>
      <c r="I10" s="531"/>
      <c r="J10" s="532" t="str">
        <f>IF(AND(SUM('Studies Malignant melanoma'!I19:J19)=2,'Studies Malignant melanoma'!K19&lt;&gt;0),'Studies Malignant melanoma'!C19,"")</f>
        <v/>
      </c>
      <c r="K10" s="532" t="str">
        <f>IF(AND(SUM('Studies Malignant melanoma'!I19:J19)=2,'Studies Malignant melanoma'!K19&lt;&gt;0),'Studies Malignant melanoma'!D19,"")</f>
        <v/>
      </c>
      <c r="L10" s="533" t="str">
        <f>IF(AND(SUM('Studies Malignant melanoma'!I19:J19)=2,'Studies Malignant melanoma'!K19&lt;&gt;0),'Studies Malignant melanoma'!E19,"")</f>
        <v/>
      </c>
      <c r="M10" s="531"/>
    </row>
    <row r="11" spans="1:15">
      <c r="A11" s="530" t="str">
        <f>IF(AND(SUM('Studies Malignant melanoma'!I20:J20)=2,'Studies Malignant melanoma'!K20&lt;&gt;0),'Studies Malignant melanoma'!A20,"")</f>
        <v/>
      </c>
      <c r="B11" s="530" t="str">
        <f>IF(AND(SUM('Studies Malignant melanoma'!I20:J20)=2,'Studies Malignant melanoma'!K20&lt;&gt;0),'Studies Malignant melanoma'!B20,"")</f>
        <v/>
      </c>
      <c r="C11" s="531"/>
      <c r="D11" s="531"/>
      <c r="E11" s="531"/>
      <c r="F11" s="531"/>
      <c r="G11" s="531"/>
      <c r="H11" s="531"/>
      <c r="I11" s="531"/>
      <c r="J11" s="532" t="str">
        <f>IF(AND(SUM('Studies Malignant melanoma'!I20:J20)=2,'Studies Malignant melanoma'!K20&lt;&gt;0),'Studies Malignant melanoma'!C20,"")</f>
        <v/>
      </c>
      <c r="K11" s="532" t="str">
        <f>IF(AND(SUM('Studies Malignant melanoma'!I20:J20)=2,'Studies Malignant melanoma'!K20&lt;&gt;0),'Studies Malignant melanoma'!D20,"")</f>
        <v/>
      </c>
      <c r="L11" s="533" t="str">
        <f>IF(AND(SUM('Studies Malignant melanoma'!I20:J20)=2,'Studies Malignant melanoma'!K20&lt;&gt;0),'Studies Malignant melanoma'!E20,"")</f>
        <v/>
      </c>
      <c r="M11" s="531"/>
    </row>
    <row r="12" spans="1:15">
      <c r="A12" s="530" t="str">
        <f>IF(AND(SUM('Studies Malignant melanoma'!I21:J21)=2,'Studies Malignant melanoma'!K21&lt;&gt;0),'Studies Malignant melanoma'!A21,"")</f>
        <v/>
      </c>
      <c r="B12" s="530" t="str">
        <f>IF(AND(SUM('Studies Malignant melanoma'!I21:J21)=2,'Studies Malignant melanoma'!K21&lt;&gt;0),'Studies Malignant melanoma'!B21,"")</f>
        <v/>
      </c>
      <c r="C12" s="531"/>
      <c r="D12" s="531"/>
      <c r="E12" s="531"/>
      <c r="F12" s="531"/>
      <c r="G12" s="531"/>
      <c r="H12" s="531"/>
      <c r="I12" s="531"/>
      <c r="J12" s="532" t="str">
        <f>IF(AND(SUM('Studies Malignant melanoma'!I21:J21)=2,'Studies Malignant melanoma'!K21&lt;&gt;0),'Studies Malignant melanoma'!C21,"")</f>
        <v/>
      </c>
      <c r="K12" s="532" t="str">
        <f>IF(AND(SUM('Studies Malignant melanoma'!I21:J21)=2,'Studies Malignant melanoma'!K21&lt;&gt;0),'Studies Malignant melanoma'!D21,"")</f>
        <v/>
      </c>
      <c r="L12" s="533" t="str">
        <f>IF(AND(SUM('Studies Malignant melanoma'!I21:J21)=2,'Studies Malignant melanoma'!K21&lt;&gt;0),'Studies Malignant melanoma'!E21,"")</f>
        <v/>
      </c>
      <c r="M12" s="531"/>
    </row>
    <row r="13" spans="1:15">
      <c r="A13" s="530" t="str">
        <f>IF(AND(SUM('Studies Malignant melanoma'!I22:J22)=2,'Studies Malignant melanoma'!K22&lt;&gt;0),'Studies Malignant melanoma'!A22,"")</f>
        <v/>
      </c>
      <c r="B13" s="530" t="str">
        <f>IF(AND(SUM('Studies Malignant melanoma'!I22:J22)=2,'Studies Malignant melanoma'!K22&lt;&gt;0),'Studies Malignant melanoma'!B22,"")</f>
        <v/>
      </c>
      <c r="C13" s="531"/>
      <c r="D13" s="531"/>
      <c r="E13" s="531"/>
      <c r="F13" s="531"/>
      <c r="G13" s="531"/>
      <c r="H13" s="531"/>
      <c r="I13" s="531"/>
      <c r="J13" s="532" t="str">
        <f>IF(AND(SUM('Studies Malignant melanoma'!I22:J22)=2,'Studies Malignant melanoma'!K22&lt;&gt;0),'Studies Malignant melanoma'!C22,"")</f>
        <v/>
      </c>
      <c r="K13" s="532" t="str">
        <f>IF(AND(SUM('Studies Malignant melanoma'!I22:J22)=2,'Studies Malignant melanoma'!K22&lt;&gt;0),'Studies Malignant melanoma'!D22,"")</f>
        <v/>
      </c>
      <c r="L13" s="533" t="str">
        <f>IF(AND(SUM('Studies Malignant melanoma'!I22:J22)=2,'Studies Malignant melanoma'!K22&lt;&gt;0),'Studies Malignant melanoma'!E22,"")</f>
        <v/>
      </c>
      <c r="M13" s="531"/>
    </row>
    <row r="14" spans="1:15">
      <c r="A14" s="530" t="str">
        <f>IF(AND(SUM('Studies Malignant melanoma'!I23:J23)=2,'Studies Malignant melanoma'!K23&lt;&gt;0),'Studies Malignant melanoma'!A23,"")</f>
        <v/>
      </c>
      <c r="B14" s="530" t="str">
        <f>IF(AND(SUM('Studies Malignant melanoma'!I23:J23)=2,'Studies Malignant melanoma'!K23&lt;&gt;0),'Studies Malignant melanoma'!B23,"")</f>
        <v/>
      </c>
      <c r="C14" s="531"/>
      <c r="D14" s="531"/>
      <c r="E14" s="531"/>
      <c r="F14" s="531"/>
      <c r="G14" s="531"/>
      <c r="H14" s="531"/>
      <c r="I14" s="531"/>
      <c r="J14" s="532" t="str">
        <f>IF(AND(SUM('Studies Malignant melanoma'!I23:J23)=2,'Studies Malignant melanoma'!K23&lt;&gt;0),'Studies Malignant melanoma'!C23,"")</f>
        <v/>
      </c>
      <c r="K14" s="532" t="str">
        <f>IF(AND(SUM('Studies Malignant melanoma'!I23:J23)=2,'Studies Malignant melanoma'!K23&lt;&gt;0),'Studies Malignant melanoma'!D23,"")</f>
        <v/>
      </c>
      <c r="L14" s="533" t="str">
        <f>IF(AND(SUM('Studies Malignant melanoma'!I23:J23)=2,'Studies Malignant melanoma'!K23&lt;&gt;0),'Studies Malignant melanoma'!E23,"")</f>
        <v/>
      </c>
      <c r="M14" s="531"/>
    </row>
    <row r="15" spans="1:15">
      <c r="A15" s="530" t="str">
        <f>IF(AND(SUM('Studies Malignant melanoma'!I24:J24)=2,'Studies Malignant melanoma'!K24&lt;&gt;0),'Studies Malignant melanoma'!A24,"")</f>
        <v/>
      </c>
      <c r="B15" s="530" t="str">
        <f>IF(AND(SUM('Studies Malignant melanoma'!I24:J24)=2,'Studies Malignant melanoma'!K24&lt;&gt;0),'Studies Malignant melanoma'!B24,"")</f>
        <v/>
      </c>
      <c r="C15" s="531"/>
      <c r="D15" s="531"/>
      <c r="E15" s="531"/>
      <c r="F15" s="531"/>
      <c r="G15" s="531"/>
      <c r="H15" s="531"/>
      <c r="I15" s="531"/>
      <c r="J15" s="532" t="str">
        <f>IF(AND(SUM('Studies Malignant melanoma'!I24:J24)=2,'Studies Malignant melanoma'!K24&lt;&gt;0),'Studies Malignant melanoma'!C24,"")</f>
        <v/>
      </c>
      <c r="K15" s="532" t="str">
        <f>IF(AND(SUM('Studies Malignant melanoma'!I24:J24)=2,'Studies Malignant melanoma'!K24&lt;&gt;0),'Studies Malignant melanoma'!D24,"")</f>
        <v/>
      </c>
      <c r="L15" s="533" t="str">
        <f>IF(AND(SUM('Studies Malignant melanoma'!I24:J24)=2,'Studies Malignant melanoma'!K24&lt;&gt;0),'Studies Malignant melanoma'!E24,"")</f>
        <v/>
      </c>
      <c r="M15" s="531"/>
    </row>
    <row r="16" spans="1:15">
      <c r="A16" s="530" t="str">
        <f>IF(AND(SUM('Studies Malignant melanoma'!I25:J25)=2,'Studies Malignant melanoma'!K25&lt;&gt;0),'Studies Malignant melanoma'!A25,"")</f>
        <v/>
      </c>
      <c r="B16" s="530" t="str">
        <f>IF(AND(SUM('Studies Malignant melanoma'!I25:J25)=2,'Studies Malignant melanoma'!K25&lt;&gt;0),'Studies Malignant melanoma'!B25,"")</f>
        <v/>
      </c>
      <c r="C16" s="531"/>
      <c r="D16" s="531"/>
      <c r="E16" s="531"/>
      <c r="F16" s="531"/>
      <c r="G16" s="531"/>
      <c r="H16" s="531"/>
      <c r="I16" s="531"/>
      <c r="J16" s="532" t="str">
        <f>IF(AND(SUM('Studies Malignant melanoma'!I25:J25)=2,'Studies Malignant melanoma'!K25&lt;&gt;0),'Studies Malignant melanoma'!C25,"")</f>
        <v/>
      </c>
      <c r="K16" s="532" t="str">
        <f>IF(AND(SUM('Studies Malignant melanoma'!I25:J25)=2,'Studies Malignant melanoma'!K25&lt;&gt;0),'Studies Malignant melanoma'!D25,"")</f>
        <v/>
      </c>
      <c r="L16" s="533" t="str">
        <f>IF(AND(SUM('Studies Malignant melanoma'!I25:J25)=2,'Studies Malignant melanoma'!K25&lt;&gt;0),'Studies Malignant melanoma'!E25,"")</f>
        <v/>
      </c>
      <c r="M16" s="531"/>
    </row>
    <row r="17" spans="1:13">
      <c r="A17" s="530" t="str">
        <f>IF(AND(SUM('Studies Malignant melanoma'!I26:J26)=2,'Studies Malignant melanoma'!K26&lt;&gt;0),'Studies Malignant melanoma'!A26,"")</f>
        <v/>
      </c>
      <c r="B17" s="530" t="str">
        <f>IF(AND(SUM('Studies Malignant melanoma'!I26:J26)=2,'Studies Malignant melanoma'!K26&lt;&gt;0),'Studies Malignant melanoma'!B26,"")</f>
        <v/>
      </c>
      <c r="C17" s="531"/>
      <c r="D17" s="531"/>
      <c r="E17" s="531"/>
      <c r="F17" s="531"/>
      <c r="G17" s="531"/>
      <c r="H17" s="531"/>
      <c r="I17" s="531"/>
      <c r="J17" s="532" t="str">
        <f>IF(AND(SUM('Studies Malignant melanoma'!I26:J26)=2,'Studies Malignant melanoma'!K26&lt;&gt;0),'Studies Malignant melanoma'!C26,"")</f>
        <v/>
      </c>
      <c r="K17" s="532" t="str">
        <f>IF(AND(SUM('Studies Malignant melanoma'!I26:J26)=2,'Studies Malignant melanoma'!K26&lt;&gt;0),'Studies Malignant melanoma'!D26,"")</f>
        <v/>
      </c>
      <c r="L17" s="533" t="str">
        <f>IF(AND(SUM('Studies Malignant melanoma'!I26:J26)=2,'Studies Malignant melanoma'!K26&lt;&gt;0),'Studies Malignant melanoma'!E26,"")</f>
        <v/>
      </c>
      <c r="M17" s="531"/>
    </row>
    <row r="18" spans="1:13">
      <c r="A18" s="530" t="str">
        <f>IF(AND(SUM('Studies Malignant melanoma'!I27:J27)=2,'Studies Malignant melanoma'!K27&lt;&gt;0),'Studies Malignant melanoma'!A27,"")</f>
        <v/>
      </c>
      <c r="B18" s="530" t="str">
        <f>IF(AND(SUM('Studies Malignant melanoma'!I27:J27)=2,'Studies Malignant melanoma'!K27&lt;&gt;0),'Studies Malignant melanoma'!B27,"")</f>
        <v/>
      </c>
      <c r="C18" s="531"/>
      <c r="D18" s="531"/>
      <c r="E18" s="531"/>
      <c r="F18" s="531"/>
      <c r="G18" s="531"/>
      <c r="H18" s="531"/>
      <c r="I18" s="531"/>
      <c r="J18" s="532" t="str">
        <f>IF(AND(SUM('Studies Malignant melanoma'!I27:J27)=2,'Studies Malignant melanoma'!K27&lt;&gt;0),'Studies Malignant melanoma'!C27,"")</f>
        <v/>
      </c>
      <c r="K18" s="532" t="str">
        <f>IF(AND(SUM('Studies Malignant melanoma'!I27:J27)=2,'Studies Malignant melanoma'!K27&lt;&gt;0),'Studies Malignant melanoma'!D27,"")</f>
        <v/>
      </c>
      <c r="L18" s="533" t="str">
        <f>IF(AND(SUM('Studies Malignant melanoma'!I27:J27)=2,'Studies Malignant melanoma'!K27&lt;&gt;0),'Studies Malignant melanoma'!E27,"")</f>
        <v/>
      </c>
      <c r="M18" s="531"/>
    </row>
    <row r="19" spans="1:13">
      <c r="A19" s="530" t="str">
        <f>IF(AND(SUM('Studies Malignant melanoma'!I28:J28)=2,'Studies Malignant melanoma'!K28&lt;&gt;0),'Studies Malignant melanoma'!A28,"")</f>
        <v/>
      </c>
      <c r="B19" s="530" t="str">
        <f>IF(AND(SUM('Studies Malignant melanoma'!I28:J28)=2,'Studies Malignant melanoma'!K28&lt;&gt;0),'Studies Malignant melanoma'!B28,"")</f>
        <v/>
      </c>
      <c r="C19" s="531"/>
      <c r="D19" s="531"/>
      <c r="E19" s="531"/>
      <c r="F19" s="531"/>
      <c r="G19" s="531"/>
      <c r="H19" s="531"/>
      <c r="I19" s="531"/>
      <c r="J19" s="532" t="str">
        <f>IF(AND(SUM('Studies Malignant melanoma'!I28:J28)=2,'Studies Malignant melanoma'!K28&lt;&gt;0),'Studies Malignant melanoma'!C28,"")</f>
        <v/>
      </c>
      <c r="K19" s="532" t="str">
        <f>IF(AND(SUM('Studies Malignant melanoma'!I28:J28)=2,'Studies Malignant melanoma'!K28&lt;&gt;0),'Studies Malignant melanoma'!D28,"")</f>
        <v/>
      </c>
      <c r="L19" s="533" t="str">
        <f>IF(AND(SUM('Studies Malignant melanoma'!I28:J28)=2,'Studies Malignant melanoma'!K28&lt;&gt;0),'Studies Malignant melanoma'!E28,"")</f>
        <v/>
      </c>
      <c r="M19" s="531"/>
    </row>
    <row r="20" spans="1:13">
      <c r="A20" s="530" t="str">
        <f>IF(AND(SUM('Studies Malignant melanoma'!I29:J29)=2,'Studies Malignant melanoma'!K29&lt;&gt;0),'Studies Malignant melanoma'!A29,"")</f>
        <v/>
      </c>
      <c r="B20" s="530" t="str">
        <f>IF(AND(SUM('Studies Malignant melanoma'!I29:J29)=2,'Studies Malignant melanoma'!K29&lt;&gt;0),'Studies Malignant melanoma'!B29,"")</f>
        <v/>
      </c>
      <c r="C20" s="531"/>
      <c r="D20" s="531"/>
      <c r="E20" s="531"/>
      <c r="F20" s="531"/>
      <c r="G20" s="531"/>
      <c r="H20" s="531"/>
      <c r="I20" s="531"/>
      <c r="J20" s="532" t="str">
        <f>IF(AND(SUM('Studies Malignant melanoma'!I29:J29)=2,'Studies Malignant melanoma'!K29&lt;&gt;0),'Studies Malignant melanoma'!C29,"")</f>
        <v/>
      </c>
      <c r="K20" s="532" t="str">
        <f>IF(AND(SUM('Studies Malignant melanoma'!I29:J29)=2,'Studies Malignant melanoma'!K29&lt;&gt;0),'Studies Malignant melanoma'!D29,"")</f>
        <v/>
      </c>
      <c r="L20" s="533" t="str">
        <f>IF(AND(SUM('Studies Malignant melanoma'!I29:J29)=2,'Studies Malignant melanoma'!K29&lt;&gt;0),'Studies Malignant melanoma'!E29,"")</f>
        <v/>
      </c>
      <c r="M20" s="531"/>
    </row>
    <row r="21" spans="1:13">
      <c r="A21" s="530" t="str">
        <f>IF(AND(SUM('Studies Malignant melanoma'!I30:J30)=2,'Studies Malignant melanoma'!K30&lt;&gt;0),'Studies Malignant melanoma'!A30,"")</f>
        <v/>
      </c>
      <c r="B21" s="530" t="str">
        <f>IF(AND(SUM('Studies Malignant melanoma'!I30:J30)=2,'Studies Malignant melanoma'!K30&lt;&gt;0),'Studies Malignant melanoma'!B30,"")</f>
        <v/>
      </c>
      <c r="C21" s="531"/>
      <c r="D21" s="531"/>
      <c r="E21" s="531"/>
      <c r="F21" s="531"/>
      <c r="G21" s="531"/>
      <c r="H21" s="531"/>
      <c r="I21" s="531"/>
      <c r="J21" s="532" t="str">
        <f>IF(AND(SUM('Studies Malignant melanoma'!I30:J30)=2,'Studies Malignant melanoma'!K30&lt;&gt;0),'Studies Malignant melanoma'!C30,"")</f>
        <v/>
      </c>
      <c r="K21" s="532" t="str">
        <f>IF(AND(SUM('Studies Malignant melanoma'!I30:J30)=2,'Studies Malignant melanoma'!K30&lt;&gt;0),'Studies Malignant melanoma'!D30,"")</f>
        <v/>
      </c>
      <c r="L21" s="533" t="str">
        <f>IF(AND(SUM('Studies Malignant melanoma'!I30:J30)=2,'Studies Malignant melanoma'!K30&lt;&gt;0),'Studies Malignant melanoma'!E30,"")</f>
        <v/>
      </c>
      <c r="M21" s="531"/>
    </row>
    <row r="22" spans="1:13">
      <c r="A22" s="530" t="str">
        <f>IF(AND(SUM('Studies Malignant melanoma'!I31:J31)=2,'Studies Malignant melanoma'!K31&lt;&gt;0),'Studies Malignant melanoma'!A31,"")</f>
        <v/>
      </c>
      <c r="B22" s="530" t="str">
        <f>IF(AND(SUM('Studies Malignant melanoma'!I31:J31)=2,'Studies Malignant melanoma'!K31&lt;&gt;0),'Studies Malignant melanoma'!B31,"")</f>
        <v/>
      </c>
      <c r="C22" s="531"/>
      <c r="D22" s="531"/>
      <c r="E22" s="531"/>
      <c r="F22" s="531"/>
      <c r="G22" s="531"/>
      <c r="H22" s="531"/>
      <c r="I22" s="531"/>
      <c r="J22" s="532" t="str">
        <f>IF(AND(SUM('Studies Malignant melanoma'!I31:J31)=2,'Studies Malignant melanoma'!K31&lt;&gt;0),'Studies Malignant melanoma'!C31,"")</f>
        <v/>
      </c>
      <c r="K22" s="532" t="str">
        <f>IF(AND(SUM('Studies Malignant melanoma'!I31:J31)=2,'Studies Malignant melanoma'!K31&lt;&gt;0),'Studies Malignant melanoma'!D31,"")</f>
        <v/>
      </c>
      <c r="L22" s="533" t="str">
        <f>IF(AND(SUM('Studies Malignant melanoma'!I31:J31)=2,'Studies Malignant melanoma'!K31&lt;&gt;0),'Studies Malignant melanoma'!E31,"")</f>
        <v/>
      </c>
      <c r="M22" s="531"/>
    </row>
    <row r="23" spans="1:13">
      <c r="A23" s="530" t="str">
        <f>IF(AND(SUM('Studies Malignant melanoma'!I32:J32)=2,'Studies Malignant melanoma'!K32&lt;&gt;0),'Studies Malignant melanoma'!A32,"")</f>
        <v/>
      </c>
      <c r="B23" s="530" t="str">
        <f>IF(AND(SUM('Studies Malignant melanoma'!I32:J32)=2,'Studies Malignant melanoma'!K32&lt;&gt;0),'Studies Malignant melanoma'!B32,"")</f>
        <v/>
      </c>
      <c r="C23" s="531"/>
      <c r="D23" s="531"/>
      <c r="E23" s="531"/>
      <c r="F23" s="531"/>
      <c r="G23" s="531"/>
      <c r="H23" s="531"/>
      <c r="I23" s="531"/>
      <c r="J23" s="532" t="str">
        <f>IF(AND(SUM('Studies Malignant melanoma'!I32:J32)=2,'Studies Malignant melanoma'!K32&lt;&gt;0),'Studies Malignant melanoma'!C32,"")</f>
        <v/>
      </c>
      <c r="K23" s="532" t="str">
        <f>IF(AND(SUM('Studies Malignant melanoma'!I32:J32)=2,'Studies Malignant melanoma'!K32&lt;&gt;0),'Studies Malignant melanoma'!D32,"")</f>
        <v/>
      </c>
      <c r="L23" s="533" t="str">
        <f>IF(AND(SUM('Studies Malignant melanoma'!I32:J32)=2,'Studies Malignant melanoma'!K32&lt;&gt;0),'Studies Malignant melanoma'!E32,"")</f>
        <v/>
      </c>
      <c r="M23" s="531"/>
    </row>
    <row r="24" spans="1:13">
      <c r="A24" s="530" t="str">
        <f>IF(AND(SUM('Studies Malignant melanoma'!I33:J33)=2,'Studies Malignant melanoma'!K33&lt;&gt;0),'Studies Malignant melanoma'!A33,"")</f>
        <v/>
      </c>
      <c r="B24" s="530" t="str">
        <f>IF(AND(SUM('Studies Malignant melanoma'!I33:J33)=2,'Studies Malignant melanoma'!K33&lt;&gt;0),'Studies Malignant melanoma'!B33,"")</f>
        <v/>
      </c>
      <c r="C24" s="531"/>
      <c r="D24" s="531"/>
      <c r="E24" s="531"/>
      <c r="F24" s="531"/>
      <c r="G24" s="531"/>
      <c r="H24" s="531"/>
      <c r="I24" s="531"/>
      <c r="J24" s="532" t="str">
        <f>IF(AND(SUM('Studies Malignant melanoma'!I33:J33)=2,'Studies Malignant melanoma'!K33&lt;&gt;0),'Studies Malignant melanoma'!C33,"")</f>
        <v/>
      </c>
      <c r="K24" s="532" t="str">
        <f>IF(AND(SUM('Studies Malignant melanoma'!I33:J33)=2,'Studies Malignant melanoma'!K33&lt;&gt;0),'Studies Malignant melanoma'!D33,"")</f>
        <v/>
      </c>
      <c r="L24" s="533" t="str">
        <f>IF(AND(SUM('Studies Malignant melanoma'!I33:J33)=2,'Studies Malignant melanoma'!K33&lt;&gt;0),'Studies Malignant melanoma'!E33,"")</f>
        <v/>
      </c>
      <c r="M24" s="531"/>
    </row>
    <row r="25" spans="1:13">
      <c r="A25" s="530" t="str">
        <f>IF(AND(SUM('Studies Malignant melanoma'!I34:J34)=2,'Studies Malignant melanoma'!K34&lt;&gt;0),'Studies Malignant melanoma'!A34,"")</f>
        <v/>
      </c>
      <c r="B25" s="530" t="str">
        <f>IF(AND(SUM('Studies Malignant melanoma'!I34:J34)=2,'Studies Malignant melanoma'!K34&lt;&gt;0),'Studies Malignant melanoma'!B34,"")</f>
        <v/>
      </c>
      <c r="C25" s="531"/>
      <c r="D25" s="531"/>
      <c r="E25" s="531"/>
      <c r="F25" s="531"/>
      <c r="G25" s="531"/>
      <c r="H25" s="531"/>
      <c r="I25" s="531"/>
      <c r="J25" s="532" t="str">
        <f>IF(AND(SUM('Studies Malignant melanoma'!I34:J34)=2,'Studies Malignant melanoma'!K34&lt;&gt;0),'Studies Malignant melanoma'!C34,"")</f>
        <v/>
      </c>
      <c r="K25" s="532" t="str">
        <f>IF(AND(SUM('Studies Malignant melanoma'!I34:J34)=2,'Studies Malignant melanoma'!K34&lt;&gt;0),'Studies Malignant melanoma'!D34,"")</f>
        <v/>
      </c>
      <c r="L25" s="533" t="str">
        <f>IF(AND(SUM('Studies Malignant melanoma'!I34:J34)=2,'Studies Malignant melanoma'!K34&lt;&gt;0),'Studies Malignant melanoma'!E34,"")</f>
        <v/>
      </c>
      <c r="M25" s="531"/>
    </row>
    <row r="26" spans="1:13">
      <c r="A26" s="530" t="str">
        <f>IF(AND(SUM('Studies Malignant melanoma'!I35:J35)=2,'Studies Malignant melanoma'!K35&lt;&gt;0),'Studies Malignant melanoma'!A35,"")</f>
        <v/>
      </c>
      <c r="B26" s="530" t="str">
        <f>IF(AND(SUM('Studies Malignant melanoma'!I35:J35)=2,'Studies Malignant melanoma'!K35&lt;&gt;0),'Studies Malignant melanoma'!B35,"")</f>
        <v/>
      </c>
      <c r="C26" s="531"/>
      <c r="D26" s="531"/>
      <c r="E26" s="531"/>
      <c r="F26" s="531"/>
      <c r="G26" s="531"/>
      <c r="H26" s="531"/>
      <c r="I26" s="531"/>
      <c r="J26" s="532" t="str">
        <f>IF(AND(SUM('Studies Malignant melanoma'!I35:J35)=2,'Studies Malignant melanoma'!K35&lt;&gt;0),'Studies Malignant melanoma'!C35,"")</f>
        <v/>
      </c>
      <c r="K26" s="532" t="str">
        <f>IF(AND(SUM('Studies Malignant melanoma'!I35:J35)=2,'Studies Malignant melanoma'!K35&lt;&gt;0),'Studies Malignant melanoma'!D35,"")</f>
        <v/>
      </c>
      <c r="L26" s="533" t="str">
        <f>IF(AND(SUM('Studies Malignant melanoma'!I35:J35)=2,'Studies Malignant melanoma'!K35&lt;&gt;0),'Studies Malignant melanoma'!E35,"")</f>
        <v/>
      </c>
      <c r="M26" s="531"/>
    </row>
    <row r="27" spans="1:13">
      <c r="A27" s="530" t="str">
        <f>IF(AND(SUM('Studies Malignant melanoma'!I36:J36)=2,'Studies Malignant melanoma'!K36&lt;&gt;0),'Studies Malignant melanoma'!A36,"")</f>
        <v/>
      </c>
      <c r="B27" s="530" t="str">
        <f>IF(AND(SUM('Studies Malignant melanoma'!I36:J36)=2,'Studies Malignant melanoma'!K36&lt;&gt;0),'Studies Malignant melanoma'!B36,"")</f>
        <v/>
      </c>
      <c r="C27" s="531"/>
      <c r="D27" s="531"/>
      <c r="E27" s="531"/>
      <c r="F27" s="531"/>
      <c r="G27" s="531"/>
      <c r="H27" s="531"/>
      <c r="I27" s="531"/>
      <c r="J27" s="532" t="str">
        <f>IF(AND(SUM('Studies Malignant melanoma'!I36:J36)=2,'Studies Malignant melanoma'!K36&lt;&gt;0),'Studies Malignant melanoma'!C36,"")</f>
        <v/>
      </c>
      <c r="K27" s="532" t="str">
        <f>IF(AND(SUM('Studies Malignant melanoma'!I36:J36)=2,'Studies Malignant melanoma'!K36&lt;&gt;0),'Studies Malignant melanoma'!D36,"")</f>
        <v/>
      </c>
      <c r="L27" s="533" t="str">
        <f>IF(AND(SUM('Studies Malignant melanoma'!I36:J36)=2,'Studies Malignant melanoma'!K36&lt;&gt;0),'Studies Malignant melanoma'!E36,"")</f>
        <v/>
      </c>
      <c r="M27" s="531"/>
    </row>
    <row r="28" spans="1:13">
      <c r="A28" s="530" t="str">
        <f>IF(AND(SUM('Studies Malignant melanoma'!I37:J37)=2,'Studies Malignant melanoma'!K37&lt;&gt;0),'Studies Malignant melanoma'!A37,"")</f>
        <v/>
      </c>
      <c r="B28" s="530" t="str">
        <f>IF(AND(SUM('Studies Malignant melanoma'!I37:J37)=2,'Studies Malignant melanoma'!K37&lt;&gt;0),'Studies Malignant melanoma'!B37,"")</f>
        <v/>
      </c>
      <c r="C28" s="531"/>
      <c r="D28" s="531"/>
      <c r="E28" s="531"/>
      <c r="F28" s="531"/>
      <c r="G28" s="531"/>
      <c r="H28" s="531"/>
      <c r="I28" s="531"/>
      <c r="J28" s="532" t="str">
        <f>IF(AND(SUM('Studies Malignant melanoma'!I37:J37)=2,'Studies Malignant melanoma'!K37&lt;&gt;0),'Studies Malignant melanoma'!C37,"")</f>
        <v/>
      </c>
      <c r="K28" s="532" t="str">
        <f>IF(AND(SUM('Studies Malignant melanoma'!I37:J37)=2,'Studies Malignant melanoma'!K37&lt;&gt;0),'Studies Malignant melanoma'!D37,"")</f>
        <v/>
      </c>
      <c r="L28" s="533" t="str">
        <f>IF(AND(SUM('Studies Malignant melanoma'!I37:J37)=2,'Studies Malignant melanoma'!K37&lt;&gt;0),'Studies Malignant melanoma'!E37,"")</f>
        <v/>
      </c>
      <c r="M28" s="531"/>
    </row>
    <row r="29" spans="1:13">
      <c r="A29" s="530" t="str">
        <f>IF(AND(SUM('Studies Malignant melanoma'!I38:J38)=2,'Studies Malignant melanoma'!K38&lt;&gt;0),'Studies Malignant melanoma'!A38,"")</f>
        <v/>
      </c>
      <c r="B29" s="530" t="str">
        <f>IF(AND(SUM('Studies Malignant melanoma'!I38:J38)=2,'Studies Malignant melanoma'!K38&lt;&gt;0),'Studies Malignant melanoma'!B38,"")</f>
        <v/>
      </c>
      <c r="C29" s="531"/>
      <c r="D29" s="531"/>
      <c r="E29" s="531"/>
      <c r="F29" s="531"/>
      <c r="G29" s="531"/>
      <c r="H29" s="531"/>
      <c r="I29" s="531"/>
      <c r="J29" s="532" t="str">
        <f>IF(AND(SUM('Studies Malignant melanoma'!I38:J38)=2,'Studies Malignant melanoma'!K38&lt;&gt;0),'Studies Malignant melanoma'!C38,"")</f>
        <v/>
      </c>
      <c r="K29" s="532" t="str">
        <f>IF(AND(SUM('Studies Malignant melanoma'!I38:J38)=2,'Studies Malignant melanoma'!K38&lt;&gt;0),'Studies Malignant melanoma'!D38,"")</f>
        <v/>
      </c>
      <c r="L29" s="533" t="str">
        <f>IF(AND(SUM('Studies Malignant melanoma'!I38:J38)=2,'Studies Malignant melanoma'!K38&lt;&gt;0),'Studies Malignant melanoma'!E38,"")</f>
        <v/>
      </c>
      <c r="M29" s="531"/>
    </row>
    <row r="30" spans="1:13">
      <c r="A30" s="530" t="str">
        <f>IF(AND(SUM('Studies Malignant melanoma'!I39:J39)=2,'Studies Malignant melanoma'!K39&lt;&gt;0),'Studies Malignant melanoma'!A39,"")</f>
        <v/>
      </c>
      <c r="B30" s="530" t="str">
        <f>IF(AND(SUM('Studies Malignant melanoma'!I39:J39)=2,'Studies Malignant melanoma'!K39&lt;&gt;0),'Studies Malignant melanoma'!B39,"")</f>
        <v/>
      </c>
      <c r="C30" s="531"/>
      <c r="D30" s="531"/>
      <c r="E30" s="531"/>
      <c r="F30" s="531"/>
      <c r="G30" s="531"/>
      <c r="H30" s="531"/>
      <c r="I30" s="531"/>
      <c r="J30" s="532" t="str">
        <f>IF(AND(SUM('Studies Malignant melanoma'!I39:J39)=2,'Studies Malignant melanoma'!K39&lt;&gt;0),'Studies Malignant melanoma'!C39,"")</f>
        <v/>
      </c>
      <c r="K30" s="532" t="str">
        <f>IF(AND(SUM('Studies Malignant melanoma'!I39:J39)=2,'Studies Malignant melanoma'!K39&lt;&gt;0),'Studies Malignant melanoma'!D39,"")</f>
        <v/>
      </c>
      <c r="L30" s="533" t="str">
        <f>IF(AND(SUM('Studies Malignant melanoma'!I39:J39)=2,'Studies Malignant melanoma'!K39&lt;&gt;0),'Studies Malignant melanoma'!E39,"")</f>
        <v/>
      </c>
      <c r="M30" s="531"/>
    </row>
    <row r="31" spans="1:13">
      <c r="A31" s="530" t="str">
        <f>IF(AND(SUM('Studies Malignant melanoma'!I40:J40)=2,'Studies Malignant melanoma'!K40&lt;&gt;0),'Studies Malignant melanoma'!A40,"")</f>
        <v/>
      </c>
      <c r="B31" s="530" t="str">
        <f>IF(AND(SUM('Studies Malignant melanoma'!I40:J40)=2,'Studies Malignant melanoma'!K40&lt;&gt;0),'Studies Malignant melanoma'!B40,"")</f>
        <v/>
      </c>
      <c r="C31" s="531"/>
      <c r="D31" s="531"/>
      <c r="E31" s="531"/>
      <c r="F31" s="531"/>
      <c r="G31" s="531"/>
      <c r="H31" s="531"/>
      <c r="I31" s="531"/>
      <c r="J31" s="532" t="str">
        <f>IF(AND(SUM('Studies Malignant melanoma'!I40:J40)=2,'Studies Malignant melanoma'!K40&lt;&gt;0),'Studies Malignant melanoma'!C40,"")</f>
        <v/>
      </c>
      <c r="K31" s="532" t="str">
        <f>IF(AND(SUM('Studies Malignant melanoma'!I40:J40)=2,'Studies Malignant melanoma'!K40&lt;&gt;0),'Studies Malignant melanoma'!D40,"")</f>
        <v/>
      </c>
      <c r="L31" s="533" t="str">
        <f>IF(AND(SUM('Studies Malignant melanoma'!I40:J40)=2,'Studies Malignant melanoma'!K40&lt;&gt;0),'Studies Malignant melanoma'!E40,"")</f>
        <v/>
      </c>
      <c r="M31" s="531"/>
    </row>
    <row r="32" spans="1:13">
      <c r="A32" s="530" t="str">
        <f>IF(AND(SUM('Studies Malignant melanoma'!I41:J41)=2,'Studies Malignant melanoma'!K41&lt;&gt;0),'Studies Malignant melanoma'!A41,"")</f>
        <v/>
      </c>
      <c r="B32" s="530" t="str">
        <f>IF(AND(SUM('Studies Malignant melanoma'!I41:J41)=2,'Studies Malignant melanoma'!K41&lt;&gt;0),'Studies Malignant melanoma'!B41,"")</f>
        <v/>
      </c>
      <c r="C32" s="531"/>
      <c r="D32" s="531"/>
      <c r="E32" s="531"/>
      <c r="F32" s="531"/>
      <c r="G32" s="531"/>
      <c r="H32" s="531"/>
      <c r="I32" s="531"/>
      <c r="J32" s="532" t="str">
        <f>IF(AND(SUM('Studies Malignant melanoma'!I41:J41)=2,'Studies Malignant melanoma'!K41&lt;&gt;0),'Studies Malignant melanoma'!C41,"")</f>
        <v/>
      </c>
      <c r="K32" s="532" t="str">
        <f>IF(AND(SUM('Studies Malignant melanoma'!I41:J41)=2,'Studies Malignant melanoma'!K41&lt;&gt;0),'Studies Malignant melanoma'!D41,"")</f>
        <v/>
      </c>
      <c r="L32" s="533" t="str">
        <f>IF(AND(SUM('Studies Malignant melanoma'!I41:J41)=2,'Studies Malignant melanoma'!K41&lt;&gt;0),'Studies Malignant melanoma'!E41,"")</f>
        <v/>
      </c>
      <c r="M32" s="531"/>
    </row>
    <row r="33" spans="1:13">
      <c r="A33" s="530" t="str">
        <f>IF(AND(SUM('Studies Malignant melanoma'!I42:J42)=2,'Studies Malignant melanoma'!K42&lt;&gt;0),'Studies Malignant melanoma'!A42,"")</f>
        <v/>
      </c>
      <c r="B33" s="530" t="str">
        <f>IF(AND(SUM('Studies Malignant melanoma'!I42:J42)=2,'Studies Malignant melanoma'!K42&lt;&gt;0),'Studies Malignant melanoma'!B42,"")</f>
        <v/>
      </c>
      <c r="C33" s="531"/>
      <c r="D33" s="531"/>
      <c r="E33" s="531"/>
      <c r="F33" s="531"/>
      <c r="G33" s="531"/>
      <c r="H33" s="531"/>
      <c r="I33" s="531"/>
      <c r="J33" s="532" t="str">
        <f>IF(AND(SUM('Studies Malignant melanoma'!I42:J42)=2,'Studies Malignant melanoma'!K42&lt;&gt;0),'Studies Malignant melanoma'!C42,"")</f>
        <v/>
      </c>
      <c r="K33" s="532" t="str">
        <f>IF(AND(SUM('Studies Malignant melanoma'!I42:J42)=2,'Studies Malignant melanoma'!K42&lt;&gt;0),'Studies Malignant melanoma'!D42,"")</f>
        <v/>
      </c>
      <c r="L33" s="533" t="str">
        <f>IF(AND(SUM('Studies Malignant melanoma'!I42:J42)=2,'Studies Malignant melanoma'!K42&lt;&gt;0),'Studies Malignant melanoma'!E42,"")</f>
        <v/>
      </c>
      <c r="M33" s="531"/>
    </row>
    <row r="34" spans="1:13">
      <c r="A34" s="530" t="str">
        <f>IF(AND(SUM('Studies Malignant melanoma'!I43:J43)=2,'Studies Malignant melanoma'!K43&lt;&gt;0),'Studies Malignant melanoma'!A43,"")</f>
        <v/>
      </c>
      <c r="B34" s="530" t="str">
        <f>IF(AND(SUM('Studies Malignant melanoma'!I43:J43)=2,'Studies Malignant melanoma'!K43&lt;&gt;0),'Studies Malignant melanoma'!B43,"")</f>
        <v/>
      </c>
      <c r="C34" s="531"/>
      <c r="D34" s="531"/>
      <c r="E34" s="531"/>
      <c r="F34" s="531"/>
      <c r="G34" s="531"/>
      <c r="H34" s="531"/>
      <c r="I34" s="531"/>
      <c r="J34" s="532" t="str">
        <f>IF(AND(SUM('Studies Malignant melanoma'!I43:J43)=2,'Studies Malignant melanoma'!K43&lt;&gt;0),'Studies Malignant melanoma'!C43,"")</f>
        <v/>
      </c>
      <c r="K34" s="532" t="str">
        <f>IF(AND(SUM('Studies Malignant melanoma'!I43:J43)=2,'Studies Malignant melanoma'!K43&lt;&gt;0),'Studies Malignant melanoma'!D43,"")</f>
        <v/>
      </c>
      <c r="L34" s="533" t="str">
        <f>IF(AND(SUM('Studies Malignant melanoma'!I43:J43)=2,'Studies Malignant melanoma'!K43&lt;&gt;0),'Studies Malignant melanoma'!E43,"")</f>
        <v/>
      </c>
      <c r="M34" s="531"/>
    </row>
    <row r="35" spans="1:13">
      <c r="A35" s="530" t="str">
        <f>IF(AND(SUM('Studies Malignant melanoma'!I44:J44)=2,'Studies Malignant melanoma'!K44&lt;&gt;0),'Studies Malignant melanoma'!A44,"")</f>
        <v/>
      </c>
      <c r="B35" s="530" t="str">
        <f>IF(AND(SUM('Studies Malignant melanoma'!I44:J44)=2,'Studies Malignant melanoma'!K44&lt;&gt;0),'Studies Malignant melanoma'!B44,"")</f>
        <v/>
      </c>
      <c r="C35" s="531"/>
      <c r="D35" s="531"/>
      <c r="E35" s="531"/>
      <c r="F35" s="531"/>
      <c r="G35" s="531"/>
      <c r="H35" s="531"/>
      <c r="I35" s="531"/>
      <c r="J35" s="532" t="str">
        <f>IF(AND(SUM('Studies Malignant melanoma'!I44:J44)=2,'Studies Malignant melanoma'!K44&lt;&gt;0),'Studies Malignant melanoma'!C44,"")</f>
        <v/>
      </c>
      <c r="K35" s="532" t="str">
        <f>IF(AND(SUM('Studies Malignant melanoma'!I44:J44)=2,'Studies Malignant melanoma'!K44&lt;&gt;0),'Studies Malignant melanoma'!D44,"")</f>
        <v/>
      </c>
      <c r="L35" s="533" t="str">
        <f>IF(AND(SUM('Studies Malignant melanoma'!I44:J44)=2,'Studies Malignant melanoma'!K44&lt;&gt;0),'Studies Malignant melanoma'!E44,"")</f>
        <v/>
      </c>
      <c r="M35" s="531"/>
    </row>
    <row r="36" spans="1:13">
      <c r="A36" s="530" t="str">
        <f>IF(AND(SUM('Studies Malignant melanoma'!I45:J45)=2,'Studies Malignant melanoma'!K45&lt;&gt;0),'Studies Malignant melanoma'!A45,"")</f>
        <v/>
      </c>
      <c r="B36" s="530" t="str">
        <f>IF(AND(SUM('Studies Malignant melanoma'!I45:J45)=2,'Studies Malignant melanoma'!K45&lt;&gt;0),'Studies Malignant melanoma'!B45,"")</f>
        <v/>
      </c>
      <c r="C36" s="531"/>
      <c r="D36" s="531"/>
      <c r="E36" s="531"/>
      <c r="F36" s="531"/>
      <c r="G36" s="531"/>
      <c r="H36" s="531"/>
      <c r="I36" s="531"/>
      <c r="J36" s="532" t="str">
        <f>IF(AND(SUM('Studies Malignant melanoma'!I45:J45)=2,'Studies Malignant melanoma'!K45&lt;&gt;0),'Studies Malignant melanoma'!C45,"")</f>
        <v/>
      </c>
      <c r="K36" s="532" t="str">
        <f>IF(AND(SUM('Studies Malignant melanoma'!I45:J45)=2,'Studies Malignant melanoma'!K45&lt;&gt;0),'Studies Malignant melanoma'!D45,"")</f>
        <v/>
      </c>
      <c r="L36" s="533" t="str">
        <f>IF(AND(SUM('Studies Malignant melanoma'!I45:J45)=2,'Studies Malignant melanoma'!K45&lt;&gt;0),'Studies Malignant melanoma'!E45,"")</f>
        <v/>
      </c>
      <c r="M36" s="531"/>
    </row>
    <row r="37" spans="1:13">
      <c r="A37" s="530" t="str">
        <f>IF(AND(SUM('Studies Malignant melanoma'!I46:J46)=2,'Studies Malignant melanoma'!K46&lt;&gt;0),'Studies Malignant melanoma'!A46,"")</f>
        <v/>
      </c>
      <c r="B37" s="530" t="str">
        <f>IF(AND(SUM('Studies Malignant melanoma'!I46:J46)=2,'Studies Malignant melanoma'!K46&lt;&gt;0),'Studies Malignant melanoma'!B46,"")</f>
        <v/>
      </c>
      <c r="C37" s="531"/>
      <c r="D37" s="531"/>
      <c r="E37" s="531"/>
      <c r="F37" s="531"/>
      <c r="G37" s="531"/>
      <c r="H37" s="531"/>
      <c r="I37" s="531"/>
      <c r="J37" s="532" t="str">
        <f>IF(AND(SUM('Studies Malignant melanoma'!I46:J46)=2,'Studies Malignant melanoma'!K46&lt;&gt;0),'Studies Malignant melanoma'!C46,"")</f>
        <v/>
      </c>
      <c r="K37" s="532" t="str">
        <f>IF(AND(SUM('Studies Malignant melanoma'!I46:J46)=2,'Studies Malignant melanoma'!K46&lt;&gt;0),'Studies Malignant melanoma'!D46,"")</f>
        <v/>
      </c>
      <c r="L37" s="533" t="str">
        <f>IF(AND(SUM('Studies Malignant melanoma'!I46:J46)=2,'Studies Malignant melanoma'!K46&lt;&gt;0),'Studies Malignant melanoma'!E46,"")</f>
        <v/>
      </c>
      <c r="M37" s="531"/>
    </row>
    <row r="38" spans="1:13">
      <c r="A38" s="530" t="str">
        <f>IF(AND(SUM('Studies Malignant melanoma'!I47:J47)=2,'Studies Malignant melanoma'!K47&lt;&gt;0),'Studies Malignant melanoma'!A47,"")</f>
        <v/>
      </c>
      <c r="B38" s="530" t="str">
        <f>IF(AND(SUM('Studies Malignant melanoma'!I47:J47)=2,'Studies Malignant melanoma'!K47&lt;&gt;0),'Studies Malignant melanoma'!B47,"")</f>
        <v/>
      </c>
      <c r="C38" s="531"/>
      <c r="D38" s="531"/>
      <c r="E38" s="531"/>
      <c r="F38" s="531"/>
      <c r="G38" s="531"/>
      <c r="H38" s="531"/>
      <c r="I38" s="531"/>
      <c r="J38" s="532" t="str">
        <f>IF(AND(SUM('Studies Malignant melanoma'!I47:J47)=2,'Studies Malignant melanoma'!K47&lt;&gt;0),'Studies Malignant melanoma'!C47,"")</f>
        <v/>
      </c>
      <c r="K38" s="532" t="str">
        <f>IF(AND(SUM('Studies Malignant melanoma'!I47:J47)=2,'Studies Malignant melanoma'!K47&lt;&gt;0),'Studies Malignant melanoma'!D47,"")</f>
        <v/>
      </c>
      <c r="L38" s="533" t="str">
        <f>IF(AND(SUM('Studies Malignant melanoma'!I47:J47)=2,'Studies Malignant melanoma'!K47&lt;&gt;0),'Studies Malignant melanoma'!E47,"")</f>
        <v/>
      </c>
      <c r="M38" s="531"/>
    </row>
    <row r="39" spans="1:13">
      <c r="A39" s="530" t="str">
        <f>IF(AND(SUM('Studies Malignant melanoma'!I48:J48)=2,'Studies Malignant melanoma'!K48&lt;&gt;0),'Studies Malignant melanoma'!A48,"")</f>
        <v/>
      </c>
      <c r="B39" s="530" t="str">
        <f>IF(AND(SUM('Studies Malignant melanoma'!I48:J48)=2,'Studies Malignant melanoma'!K48&lt;&gt;0),'Studies Malignant melanoma'!B48,"")</f>
        <v/>
      </c>
      <c r="C39" s="531"/>
      <c r="D39" s="531"/>
      <c r="E39" s="531"/>
      <c r="F39" s="531"/>
      <c r="G39" s="531"/>
      <c r="H39" s="531"/>
      <c r="I39" s="531"/>
      <c r="J39" s="532" t="str">
        <f>IF(AND(SUM('Studies Malignant melanoma'!I48:J48)=2,'Studies Malignant melanoma'!K48&lt;&gt;0),'Studies Malignant melanoma'!C48,"")</f>
        <v/>
      </c>
      <c r="K39" s="532" t="str">
        <f>IF(AND(SUM('Studies Malignant melanoma'!I48:J48)=2,'Studies Malignant melanoma'!K48&lt;&gt;0),'Studies Malignant melanoma'!D48,"")</f>
        <v/>
      </c>
      <c r="L39" s="533" t="str">
        <f>IF(AND(SUM('Studies Malignant melanoma'!I48:J48)=2,'Studies Malignant melanoma'!K48&lt;&gt;0),'Studies Malignant melanoma'!E48,"")</f>
        <v/>
      </c>
      <c r="M39" s="531"/>
    </row>
    <row r="40" spans="1:13">
      <c r="A40" s="530" t="str">
        <f>IF(AND(SUM('Studies Malignant melanoma'!I49:J49)=2,'Studies Malignant melanoma'!K49&lt;&gt;0),'Studies Malignant melanoma'!A49,"")</f>
        <v/>
      </c>
      <c r="B40" s="530" t="str">
        <f>IF(AND(SUM('Studies Malignant melanoma'!I49:J49)=2,'Studies Malignant melanoma'!K49&lt;&gt;0),'Studies Malignant melanoma'!B49,"")</f>
        <v/>
      </c>
      <c r="C40" s="531"/>
      <c r="D40" s="531"/>
      <c r="E40" s="531"/>
      <c r="F40" s="531"/>
      <c r="G40" s="531"/>
      <c r="H40" s="531"/>
      <c r="I40" s="531"/>
      <c r="J40" s="532" t="str">
        <f>IF(AND(SUM('Studies Malignant melanoma'!I49:J49)=2,'Studies Malignant melanoma'!K49&lt;&gt;0),'Studies Malignant melanoma'!C49,"")</f>
        <v/>
      </c>
      <c r="K40" s="532" t="str">
        <f>IF(AND(SUM('Studies Malignant melanoma'!I49:J49)=2,'Studies Malignant melanoma'!K49&lt;&gt;0),'Studies Malignant melanoma'!D49,"")</f>
        <v/>
      </c>
      <c r="L40" s="533" t="str">
        <f>IF(AND(SUM('Studies Malignant melanoma'!I49:J49)=2,'Studies Malignant melanoma'!K49&lt;&gt;0),'Studies Malignant melanoma'!E49,"")</f>
        <v/>
      </c>
      <c r="M40" s="531"/>
    </row>
    <row r="41" spans="1:13">
      <c r="A41" s="530" t="str">
        <f>IF(AND(SUM('Studies Malignant melanoma'!I50:J50)=2,'Studies Malignant melanoma'!K50&lt;&gt;0),'Studies Malignant melanoma'!A50,"")</f>
        <v/>
      </c>
      <c r="B41" s="530" t="str">
        <f>IF(AND(SUM('Studies Malignant melanoma'!I50:J50)=2,'Studies Malignant melanoma'!K50&lt;&gt;0),'Studies Malignant melanoma'!B50,"")</f>
        <v/>
      </c>
      <c r="C41" s="531"/>
      <c r="D41" s="531"/>
      <c r="E41" s="531"/>
      <c r="F41" s="531"/>
      <c r="G41" s="531"/>
      <c r="H41" s="531"/>
      <c r="I41" s="531"/>
      <c r="J41" s="532" t="str">
        <f>IF(AND(SUM('Studies Malignant melanoma'!I50:J50)=2,'Studies Malignant melanoma'!K50&lt;&gt;0),'Studies Malignant melanoma'!C50,"")</f>
        <v/>
      </c>
      <c r="K41" s="532" t="str">
        <f>IF(AND(SUM('Studies Malignant melanoma'!I50:J50)=2,'Studies Malignant melanoma'!K50&lt;&gt;0),'Studies Malignant melanoma'!D50,"")</f>
        <v/>
      </c>
      <c r="L41" s="533" t="str">
        <f>IF(AND(SUM('Studies Malignant melanoma'!I50:J50)=2,'Studies Malignant melanoma'!K50&lt;&gt;0),'Studies Malignant melanoma'!E50,"")</f>
        <v/>
      </c>
      <c r="M41" s="531"/>
    </row>
    <row r="42" spans="1:13">
      <c r="A42" s="530" t="str">
        <f>IF(AND(SUM('Studies Malignant melanoma'!I51:J51)=2,'Studies Malignant melanoma'!K51&lt;&gt;0),'Studies Malignant melanoma'!A51,"")</f>
        <v/>
      </c>
      <c r="B42" s="530" t="str">
        <f>IF(AND(SUM('Studies Malignant melanoma'!I51:J51)=2,'Studies Malignant melanoma'!K51&lt;&gt;0),'Studies Malignant melanoma'!B51,"")</f>
        <v/>
      </c>
      <c r="C42" s="531"/>
      <c r="D42" s="531"/>
      <c r="E42" s="531"/>
      <c r="F42" s="531"/>
      <c r="G42" s="531"/>
      <c r="H42" s="531"/>
      <c r="I42" s="531"/>
      <c r="J42" s="532" t="str">
        <f>IF(AND(SUM('Studies Malignant melanoma'!I51:J51)=2,'Studies Malignant melanoma'!K51&lt;&gt;0),'Studies Malignant melanoma'!C51,"")</f>
        <v/>
      </c>
      <c r="K42" s="532" t="str">
        <f>IF(AND(SUM('Studies Malignant melanoma'!I51:J51)=2,'Studies Malignant melanoma'!K51&lt;&gt;0),'Studies Malignant melanoma'!D51,"")</f>
        <v/>
      </c>
      <c r="L42" s="533" t="str">
        <f>IF(AND(SUM('Studies Malignant melanoma'!I51:J51)=2,'Studies Malignant melanoma'!K51&lt;&gt;0),'Studies Malignant melanoma'!E51,"")</f>
        <v/>
      </c>
      <c r="M42" s="531"/>
    </row>
    <row r="43" spans="1:13">
      <c r="A43" s="530" t="str">
        <f>IF(AND(SUM('Studies Malignant melanoma'!I52:J52)=2,'Studies Malignant melanoma'!K52&lt;&gt;0),'Studies Malignant melanoma'!A52,"")</f>
        <v/>
      </c>
      <c r="B43" s="530" t="str">
        <f>IF(AND(SUM('Studies Malignant melanoma'!I52:J52)=2,'Studies Malignant melanoma'!K52&lt;&gt;0),'Studies Malignant melanoma'!B52,"")</f>
        <v/>
      </c>
      <c r="C43" s="531"/>
      <c r="D43" s="531"/>
      <c r="E43" s="531"/>
      <c r="F43" s="531"/>
      <c r="G43" s="531"/>
      <c r="H43" s="531"/>
      <c r="I43" s="531"/>
      <c r="J43" s="532" t="str">
        <f>IF(AND(SUM('Studies Malignant melanoma'!I52:J52)=2,'Studies Malignant melanoma'!K52&lt;&gt;0),'Studies Malignant melanoma'!C52,"")</f>
        <v/>
      </c>
      <c r="K43" s="532" t="str">
        <f>IF(AND(SUM('Studies Malignant melanoma'!I52:J52)=2,'Studies Malignant melanoma'!K52&lt;&gt;0),'Studies Malignant melanoma'!D52,"")</f>
        <v/>
      </c>
      <c r="L43" s="533" t="str">
        <f>IF(AND(SUM('Studies Malignant melanoma'!I52:J52)=2,'Studies Malignant melanoma'!K52&lt;&gt;0),'Studies Malignant melanoma'!E52,"")</f>
        <v/>
      </c>
      <c r="M43" s="531"/>
    </row>
    <row r="44" spans="1:13">
      <c r="A44" s="530" t="str">
        <f>IF(AND(SUM('Studies Malignant melanoma'!I53:J53)=2,'Studies Malignant melanoma'!K53&lt;&gt;0),'Studies Malignant melanoma'!A53,"")</f>
        <v/>
      </c>
      <c r="B44" s="530" t="str">
        <f>IF(AND(SUM('Studies Malignant melanoma'!I53:J53)=2,'Studies Malignant melanoma'!K53&lt;&gt;0),'Studies Malignant melanoma'!B53,"")</f>
        <v/>
      </c>
      <c r="C44" s="531"/>
      <c r="D44" s="531"/>
      <c r="E44" s="531"/>
      <c r="F44" s="531"/>
      <c r="G44" s="531"/>
      <c r="H44" s="531"/>
      <c r="I44" s="531"/>
      <c r="J44" s="532" t="str">
        <f>IF(AND(SUM('Studies Malignant melanoma'!I53:J53)=2,'Studies Malignant melanoma'!K53&lt;&gt;0),'Studies Malignant melanoma'!C53,"")</f>
        <v/>
      </c>
      <c r="K44" s="532" t="str">
        <f>IF(AND(SUM('Studies Malignant melanoma'!I53:J53)=2,'Studies Malignant melanoma'!K53&lt;&gt;0),'Studies Malignant melanoma'!D53,"")</f>
        <v/>
      </c>
      <c r="L44" s="533" t="str">
        <f>IF(AND(SUM('Studies Malignant melanoma'!I53:J53)=2,'Studies Malignant melanoma'!K53&lt;&gt;0),'Studies Malignant melanoma'!E53,"")</f>
        <v/>
      </c>
      <c r="M44" s="531"/>
    </row>
    <row r="45" spans="1:13">
      <c r="A45" s="530" t="str">
        <f>IF(AND(SUM('Studies Malignant melanoma'!I54:J54)=2,'Studies Malignant melanoma'!K54&lt;&gt;0),'Studies Malignant melanoma'!A54,"")</f>
        <v/>
      </c>
      <c r="B45" s="530" t="str">
        <f>IF(AND(SUM('Studies Malignant melanoma'!I54:J54)=2,'Studies Malignant melanoma'!K54&lt;&gt;0),'Studies Malignant melanoma'!B54,"")</f>
        <v/>
      </c>
      <c r="C45" s="531"/>
      <c r="D45" s="531"/>
      <c r="E45" s="531"/>
      <c r="F45" s="531"/>
      <c r="G45" s="531"/>
      <c r="H45" s="531"/>
      <c r="I45" s="531"/>
      <c r="J45" s="532" t="str">
        <f>IF(AND(SUM('Studies Malignant melanoma'!I54:J54)=2,'Studies Malignant melanoma'!K54&lt;&gt;0),'Studies Malignant melanoma'!C54,"")</f>
        <v/>
      </c>
      <c r="K45" s="532" t="str">
        <f>IF(AND(SUM('Studies Malignant melanoma'!I54:J54)=2,'Studies Malignant melanoma'!K54&lt;&gt;0),'Studies Malignant melanoma'!D54,"")</f>
        <v/>
      </c>
      <c r="L45" s="533" t="str">
        <f>IF(AND(SUM('Studies Malignant melanoma'!I54:J54)=2,'Studies Malignant melanoma'!K54&lt;&gt;0),'Studies Malignant melanoma'!E54,"")</f>
        <v/>
      </c>
      <c r="M45" s="531"/>
    </row>
    <row r="46" spans="1:13">
      <c r="A46" s="530" t="str">
        <f>IF(AND(SUM('Studies Malignant melanoma'!I55:J55)=2,'Studies Malignant melanoma'!K55&lt;&gt;0),'Studies Malignant melanoma'!A55,"")</f>
        <v/>
      </c>
      <c r="B46" s="530" t="str">
        <f>IF(AND(SUM('Studies Malignant melanoma'!I55:J55)=2,'Studies Malignant melanoma'!K55&lt;&gt;0),'Studies Malignant melanoma'!B55,"")</f>
        <v/>
      </c>
      <c r="C46" s="531"/>
      <c r="D46" s="531"/>
      <c r="E46" s="531"/>
      <c r="F46" s="531"/>
      <c r="G46" s="531"/>
      <c r="H46" s="531"/>
      <c r="I46" s="531"/>
      <c r="J46" s="532" t="str">
        <f>IF(AND(SUM('Studies Malignant melanoma'!I55:J55)=2,'Studies Malignant melanoma'!K55&lt;&gt;0),'Studies Malignant melanoma'!C55,"")</f>
        <v/>
      </c>
      <c r="K46" s="532" t="str">
        <f>IF(AND(SUM('Studies Malignant melanoma'!I55:J55)=2,'Studies Malignant melanoma'!K55&lt;&gt;0),'Studies Malignant melanoma'!D55,"")</f>
        <v/>
      </c>
      <c r="L46" s="533" t="str">
        <f>IF(AND(SUM('Studies Malignant melanoma'!I55:J55)=2,'Studies Malignant melanoma'!K55&lt;&gt;0),'Studies Malignant melanoma'!E55,"")</f>
        <v/>
      </c>
      <c r="M46" s="531"/>
    </row>
    <row r="47" spans="1:13">
      <c r="A47" s="530" t="str">
        <f>IF(AND(SUM('Studies Malignant melanoma'!I56:J56)=2,'Studies Malignant melanoma'!K56&lt;&gt;0),'Studies Malignant melanoma'!A56,"")</f>
        <v/>
      </c>
      <c r="B47" s="530" t="str">
        <f>IF(AND(SUM('Studies Malignant melanoma'!I56:J56)=2,'Studies Malignant melanoma'!K56&lt;&gt;0),'Studies Malignant melanoma'!B56,"")</f>
        <v/>
      </c>
      <c r="C47" s="531"/>
      <c r="D47" s="531"/>
      <c r="E47" s="531"/>
      <c r="F47" s="531"/>
      <c r="G47" s="531"/>
      <c r="H47" s="531"/>
      <c r="I47" s="531"/>
      <c r="J47" s="532" t="str">
        <f>IF(AND(SUM('Studies Malignant melanoma'!I56:J56)=2,'Studies Malignant melanoma'!K56&lt;&gt;0),'Studies Malignant melanoma'!C56,"")</f>
        <v/>
      </c>
      <c r="K47" s="532" t="str">
        <f>IF(AND(SUM('Studies Malignant melanoma'!I56:J56)=2,'Studies Malignant melanoma'!K56&lt;&gt;0),'Studies Malignant melanoma'!D56,"")</f>
        <v/>
      </c>
      <c r="L47" s="533" t="str">
        <f>IF(AND(SUM('Studies Malignant melanoma'!I56:J56)=2,'Studies Malignant melanoma'!K56&lt;&gt;0),'Studies Malignant melanoma'!E56,"")</f>
        <v/>
      </c>
      <c r="M47" s="531"/>
    </row>
    <row r="48" spans="1:13">
      <c r="A48" s="530" t="str">
        <f>IF(AND(SUM('Studies Malignant melanoma'!I57:J57)=2,'Studies Malignant melanoma'!K57&lt;&gt;0),'Studies Malignant melanoma'!A57,"")</f>
        <v/>
      </c>
      <c r="B48" s="530" t="str">
        <f>IF(AND(SUM('Studies Malignant melanoma'!I57:J57)=2,'Studies Malignant melanoma'!K57&lt;&gt;0),'Studies Malignant melanoma'!B57,"")</f>
        <v/>
      </c>
      <c r="C48" s="531"/>
      <c r="D48" s="531"/>
      <c r="E48" s="531"/>
      <c r="F48" s="531"/>
      <c r="G48" s="531"/>
      <c r="H48" s="531"/>
      <c r="I48" s="531"/>
      <c r="J48" s="532" t="str">
        <f>IF(AND(SUM('Studies Malignant melanoma'!I57:J57)=2,'Studies Malignant melanoma'!K57&lt;&gt;0),'Studies Malignant melanoma'!C57,"")</f>
        <v/>
      </c>
      <c r="K48" s="532" t="str">
        <f>IF(AND(SUM('Studies Malignant melanoma'!I57:J57)=2,'Studies Malignant melanoma'!K57&lt;&gt;0),'Studies Malignant melanoma'!D57,"")</f>
        <v/>
      </c>
      <c r="L48" s="533" t="str">
        <f>IF(AND(SUM('Studies Malignant melanoma'!I57:J57)=2,'Studies Malignant melanoma'!K57&lt;&gt;0),'Studies Malignant melanoma'!E57,"")</f>
        <v/>
      </c>
      <c r="M48" s="531"/>
    </row>
    <row r="49" spans="1:13">
      <c r="A49" s="530" t="str">
        <f>IF(AND(SUM('Studies Malignant melanoma'!I58:J58)=2,'Studies Malignant melanoma'!K58&lt;&gt;0),'Studies Malignant melanoma'!A58,"")</f>
        <v/>
      </c>
      <c r="B49" s="530" t="str">
        <f>IF(AND(SUM('Studies Malignant melanoma'!I58:J58)=2,'Studies Malignant melanoma'!K58&lt;&gt;0),'Studies Malignant melanoma'!B58,"")</f>
        <v/>
      </c>
      <c r="C49" s="531"/>
      <c r="D49" s="531"/>
      <c r="E49" s="531"/>
      <c r="F49" s="531"/>
      <c r="G49" s="531"/>
      <c r="H49" s="531"/>
      <c r="I49" s="531"/>
      <c r="J49" s="532" t="str">
        <f>IF(AND(SUM('Studies Malignant melanoma'!I58:J58)=2,'Studies Malignant melanoma'!K58&lt;&gt;0),'Studies Malignant melanoma'!C58,"")</f>
        <v/>
      </c>
      <c r="K49" s="532" t="str">
        <f>IF(AND(SUM('Studies Malignant melanoma'!I58:J58)=2,'Studies Malignant melanoma'!K58&lt;&gt;0),'Studies Malignant melanoma'!D58,"")</f>
        <v/>
      </c>
      <c r="L49" s="533" t="str">
        <f>IF(AND(SUM('Studies Malignant melanoma'!I58:J58)=2,'Studies Malignant melanoma'!K58&lt;&gt;0),'Studies Malignant melanoma'!E58,"")</f>
        <v/>
      </c>
      <c r="M49" s="531"/>
    </row>
    <row r="50" spans="1:13">
      <c r="A50" s="530" t="str">
        <f>IF(AND(SUM('Studies Malignant melanoma'!I59:J59)=2,'Studies Malignant melanoma'!K59&lt;&gt;0),'Studies Malignant melanoma'!A59,"")</f>
        <v/>
      </c>
      <c r="B50" s="530" t="str">
        <f>IF(AND(SUM('Studies Malignant melanoma'!I59:J59)=2,'Studies Malignant melanoma'!K59&lt;&gt;0),'Studies Malignant melanoma'!B59,"")</f>
        <v/>
      </c>
      <c r="C50" s="531"/>
      <c r="D50" s="531"/>
      <c r="E50" s="531"/>
      <c r="F50" s="531"/>
      <c r="G50" s="531"/>
      <c r="H50" s="531"/>
      <c r="I50" s="531"/>
      <c r="J50" s="532" t="str">
        <f>IF(AND(SUM('Studies Malignant melanoma'!I59:J59)=2,'Studies Malignant melanoma'!K59&lt;&gt;0),'Studies Malignant melanoma'!C59,"")</f>
        <v/>
      </c>
      <c r="K50" s="532" t="str">
        <f>IF(AND(SUM('Studies Malignant melanoma'!I59:J59)=2,'Studies Malignant melanoma'!K59&lt;&gt;0),'Studies Malignant melanoma'!D59,"")</f>
        <v/>
      </c>
      <c r="L50" s="533" t="str">
        <f>IF(AND(SUM('Studies Malignant melanoma'!I59:J59)=2,'Studies Malignant melanoma'!K59&lt;&gt;0),'Studies Malignant melanoma'!E59,"")</f>
        <v/>
      </c>
      <c r="M50" s="531"/>
    </row>
    <row r="51" spans="1:13">
      <c r="A51" s="530" t="str">
        <f>IF(AND(SUM('Studies Malignant melanoma'!I60:J60)=2,'Studies Malignant melanoma'!K60&lt;&gt;0),'Studies Malignant melanoma'!A60,"")</f>
        <v/>
      </c>
      <c r="B51" s="530" t="str">
        <f>IF(AND(SUM('Studies Malignant melanoma'!I60:J60)=2,'Studies Malignant melanoma'!K60&lt;&gt;0),'Studies Malignant melanoma'!B60,"")</f>
        <v/>
      </c>
      <c r="C51" s="531"/>
      <c r="D51" s="531"/>
      <c r="E51" s="531"/>
      <c r="F51" s="531"/>
      <c r="G51" s="531"/>
      <c r="H51" s="531"/>
      <c r="I51" s="531"/>
      <c r="J51" s="532" t="str">
        <f>IF(AND(SUM('Studies Malignant melanoma'!I60:J60)=2,'Studies Malignant melanoma'!K60&lt;&gt;0),'Studies Malignant melanoma'!C60,"")</f>
        <v/>
      </c>
      <c r="K51" s="532" t="str">
        <f>IF(AND(SUM('Studies Malignant melanoma'!I60:J60)=2,'Studies Malignant melanoma'!K60&lt;&gt;0),'Studies Malignant melanoma'!D60,"")</f>
        <v/>
      </c>
      <c r="L51" s="533" t="str">
        <f>IF(AND(SUM('Studies Malignant melanoma'!I60:J60)=2,'Studies Malignant melanoma'!K60&lt;&gt;0),'Studies Malignant melanoma'!E60,"")</f>
        <v/>
      </c>
      <c r="M51" s="531"/>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6FFC94-7066-41C5-8CE2-894DEAB0FEDC}">
  <dimension ref="A1:M60"/>
  <sheetViews>
    <sheetView showGridLines="0" zoomScaleNormal="100" workbookViewId="0">
      <pane ySplit="10" topLeftCell="A11" activePane="bottomLeft" state="frozen"/>
      <selection pane="bottomLeft" activeCell="A11" sqref="A11"/>
    </sheetView>
  </sheetViews>
  <sheetFormatPr defaultColWidth="9.140625" defaultRowHeight="15"/>
  <cols>
    <col min="1" max="1" width="46.7109375" customWidth="1"/>
    <col min="2" max="2" width="50.7109375" customWidth="1"/>
    <col min="3" max="5" width="17.7109375" customWidth="1"/>
    <col min="8" max="8" width="9.140625" customWidth="1"/>
    <col min="9" max="11" width="9.140625" style="489" hidden="1" customWidth="1"/>
    <col min="12" max="12" width="9.140625" hidden="1" customWidth="1"/>
    <col min="13" max="13" width="0" hidden="1" customWidth="1"/>
  </cols>
  <sheetData>
    <row r="1" spans="1:13" ht="6.75" customHeight="1"/>
    <row r="2" spans="1:13">
      <c r="A2" s="521" t="str">
        <f>'Basic Data'!B2</f>
        <v>Annex CR Version M1.1  (Audit year 2026 / Indicator year 2025)</v>
      </c>
    </row>
    <row r="3" spans="1:13" ht="15.75">
      <c r="A3" s="522" t="s">
        <v>833</v>
      </c>
    </row>
    <row r="4" spans="1:13" ht="18" customHeight="1" thickBot="1"/>
    <row r="5" spans="1:13" ht="18" customHeight="1" thickBot="1">
      <c r="E5" s="523" t="s">
        <v>984</v>
      </c>
      <c r="F5" s="677">
        <f>SUM(K11:K60)</f>
        <v>0</v>
      </c>
      <c r="G5" s="678"/>
    </row>
    <row r="6" spans="1:13" ht="4.5" customHeight="1"/>
    <row r="7" spans="1:13" ht="15" customHeight="1">
      <c r="A7" s="689" t="s">
        <v>982</v>
      </c>
      <c r="B7" s="690"/>
      <c r="C7" s="690"/>
      <c r="D7" s="690"/>
      <c r="E7" s="690"/>
    </row>
    <row r="8" spans="1:13" ht="6" customHeight="1" thickBot="1"/>
    <row r="9" spans="1:13" ht="24.95" customHeight="1">
      <c r="A9" s="681" t="s">
        <v>827</v>
      </c>
      <c r="B9" s="683" t="s">
        <v>828</v>
      </c>
      <c r="C9" s="685" t="s">
        <v>829</v>
      </c>
      <c r="D9" s="686"/>
      <c r="E9" s="687" t="s">
        <v>1007</v>
      </c>
      <c r="F9" s="673" t="s">
        <v>983</v>
      </c>
      <c r="G9" s="674"/>
    </row>
    <row r="10" spans="1:13" ht="24.95" customHeight="1" thickBot="1">
      <c r="A10" s="682"/>
      <c r="B10" s="684"/>
      <c r="C10" s="524" t="s">
        <v>830</v>
      </c>
      <c r="D10" s="524" t="s">
        <v>831</v>
      </c>
      <c r="E10" s="688"/>
      <c r="F10" s="675"/>
      <c r="G10" s="676"/>
    </row>
    <row r="11" spans="1:13" ht="26.1" customHeight="1">
      <c r="A11" s="549"/>
      <c r="B11" s="539"/>
      <c r="C11" s="553"/>
      <c r="D11" s="553"/>
      <c r="E11" s="553"/>
      <c r="F11" s="579"/>
      <c r="G11" s="580"/>
      <c r="I11" s="489">
        <f>IF(A11&lt;&gt;"",1,0)</f>
        <v>0</v>
      </c>
      <c r="J11" s="489">
        <f>IF(B11&lt;&gt;"",1,0)</f>
        <v>0</v>
      </c>
      <c r="K11" s="489">
        <f t="shared" ref="K11:K60" si="0">IF((SUM(I11:J11)=2),E11,0)</f>
        <v>0</v>
      </c>
      <c r="M11" s="585"/>
    </row>
    <row r="12" spans="1:13" ht="26.1" customHeight="1">
      <c r="A12" s="554"/>
      <c r="B12" s="549"/>
      <c r="C12" s="555"/>
      <c r="D12" s="555"/>
      <c r="E12" s="555"/>
      <c r="F12" s="581"/>
      <c r="G12" s="582"/>
      <c r="I12" s="489">
        <f t="shared" ref="I12:J60" si="1">IF(A12&lt;&gt;"",1,0)</f>
        <v>0</v>
      </c>
      <c r="J12" s="489">
        <f t="shared" si="1"/>
        <v>0</v>
      </c>
      <c r="K12" s="489">
        <f t="shared" si="0"/>
        <v>0</v>
      </c>
      <c r="M12" s="585" t="s">
        <v>345</v>
      </c>
    </row>
    <row r="13" spans="1:13" ht="26.1" customHeight="1">
      <c r="A13" s="554"/>
      <c r="B13" s="549"/>
      <c r="C13" s="555"/>
      <c r="D13" s="555"/>
      <c r="E13" s="555"/>
      <c r="F13" s="581"/>
      <c r="G13" s="582"/>
      <c r="I13" s="489">
        <f t="shared" si="1"/>
        <v>0</v>
      </c>
      <c r="J13" s="489">
        <f t="shared" si="1"/>
        <v>0</v>
      </c>
      <c r="K13" s="489">
        <f t="shared" si="0"/>
        <v>0</v>
      </c>
    </row>
    <row r="14" spans="1:13" ht="26.1" customHeight="1">
      <c r="A14" s="554"/>
      <c r="B14" s="549"/>
      <c r="C14" s="555"/>
      <c r="D14" s="555"/>
      <c r="E14" s="555"/>
      <c r="F14" s="581"/>
      <c r="G14" s="582"/>
      <c r="I14" s="489">
        <f t="shared" si="1"/>
        <v>0</v>
      </c>
      <c r="J14" s="489">
        <f t="shared" si="1"/>
        <v>0</v>
      </c>
      <c r="K14" s="489">
        <f t="shared" si="0"/>
        <v>0</v>
      </c>
    </row>
    <row r="15" spans="1:13" ht="26.1" customHeight="1">
      <c r="A15" s="554"/>
      <c r="B15" s="549"/>
      <c r="C15" s="555"/>
      <c r="D15" s="555"/>
      <c r="E15" s="555"/>
      <c r="F15" s="581"/>
      <c r="G15" s="582"/>
      <c r="I15" s="489">
        <f t="shared" si="1"/>
        <v>0</v>
      </c>
      <c r="J15" s="489">
        <f t="shared" si="1"/>
        <v>0</v>
      </c>
      <c r="K15" s="489">
        <f t="shared" si="0"/>
        <v>0</v>
      </c>
    </row>
    <row r="16" spans="1:13" ht="26.1" customHeight="1">
      <c r="A16" s="554"/>
      <c r="B16" s="549"/>
      <c r="C16" s="555"/>
      <c r="D16" s="555"/>
      <c r="E16" s="555"/>
      <c r="F16" s="581"/>
      <c r="G16" s="582"/>
      <c r="I16" s="489">
        <f t="shared" si="1"/>
        <v>0</v>
      </c>
      <c r="J16" s="489">
        <f t="shared" si="1"/>
        <v>0</v>
      </c>
      <c r="K16" s="489">
        <f t="shared" si="0"/>
        <v>0</v>
      </c>
    </row>
    <row r="17" spans="1:11" ht="26.1" customHeight="1">
      <c r="A17" s="554"/>
      <c r="B17" s="549"/>
      <c r="C17" s="555"/>
      <c r="D17" s="555"/>
      <c r="E17" s="555"/>
      <c r="F17" s="581"/>
      <c r="G17" s="582"/>
      <c r="I17" s="489">
        <f t="shared" si="1"/>
        <v>0</v>
      </c>
      <c r="J17" s="489">
        <f t="shared" si="1"/>
        <v>0</v>
      </c>
      <c r="K17" s="489">
        <f t="shared" si="0"/>
        <v>0</v>
      </c>
    </row>
    <row r="18" spans="1:11" ht="26.1" customHeight="1">
      <c r="A18" s="554"/>
      <c r="B18" s="549"/>
      <c r="C18" s="555"/>
      <c r="D18" s="555"/>
      <c r="E18" s="555"/>
      <c r="F18" s="581"/>
      <c r="G18" s="582"/>
      <c r="I18" s="489">
        <f t="shared" si="1"/>
        <v>0</v>
      </c>
      <c r="J18" s="489">
        <f t="shared" si="1"/>
        <v>0</v>
      </c>
      <c r="K18" s="489">
        <f t="shared" si="0"/>
        <v>0</v>
      </c>
    </row>
    <row r="19" spans="1:11" ht="26.1" customHeight="1">
      <c r="A19" s="554"/>
      <c r="B19" s="549"/>
      <c r="C19" s="555"/>
      <c r="D19" s="555"/>
      <c r="E19" s="555"/>
      <c r="F19" s="581"/>
      <c r="G19" s="582"/>
      <c r="I19" s="489">
        <f t="shared" si="1"/>
        <v>0</v>
      </c>
      <c r="J19" s="489">
        <f t="shared" si="1"/>
        <v>0</v>
      </c>
      <c r="K19" s="489">
        <f t="shared" si="0"/>
        <v>0</v>
      </c>
    </row>
    <row r="20" spans="1:11" ht="26.1" customHeight="1">
      <c r="A20" s="554"/>
      <c r="B20" s="549"/>
      <c r="C20" s="555"/>
      <c r="D20" s="555"/>
      <c r="E20" s="555"/>
      <c r="F20" s="581"/>
      <c r="G20" s="582"/>
      <c r="I20" s="489">
        <f t="shared" si="1"/>
        <v>0</v>
      </c>
      <c r="J20" s="489">
        <f t="shared" si="1"/>
        <v>0</v>
      </c>
      <c r="K20" s="489">
        <f t="shared" si="0"/>
        <v>0</v>
      </c>
    </row>
    <row r="21" spans="1:11" ht="26.1" customHeight="1">
      <c r="A21" s="554"/>
      <c r="B21" s="549"/>
      <c r="C21" s="555"/>
      <c r="D21" s="555"/>
      <c r="E21" s="555"/>
      <c r="F21" s="581"/>
      <c r="G21" s="582"/>
      <c r="I21" s="489">
        <f t="shared" si="1"/>
        <v>0</v>
      </c>
      <c r="J21" s="489">
        <f t="shared" si="1"/>
        <v>0</v>
      </c>
      <c r="K21" s="489">
        <f t="shared" si="0"/>
        <v>0</v>
      </c>
    </row>
    <row r="22" spans="1:11" ht="26.1" customHeight="1">
      <c r="A22" s="554"/>
      <c r="B22" s="549"/>
      <c r="C22" s="555"/>
      <c r="D22" s="555"/>
      <c r="E22" s="555"/>
      <c r="F22" s="581"/>
      <c r="G22" s="582"/>
      <c r="I22" s="489">
        <f t="shared" si="1"/>
        <v>0</v>
      </c>
      <c r="J22" s="489">
        <f t="shared" si="1"/>
        <v>0</v>
      </c>
      <c r="K22" s="489">
        <f t="shared" si="0"/>
        <v>0</v>
      </c>
    </row>
    <row r="23" spans="1:11" ht="26.1" customHeight="1">
      <c r="A23" s="554"/>
      <c r="B23" s="549"/>
      <c r="C23" s="555"/>
      <c r="D23" s="555"/>
      <c r="E23" s="555"/>
      <c r="F23" s="581"/>
      <c r="G23" s="582"/>
      <c r="I23" s="489">
        <f t="shared" si="1"/>
        <v>0</v>
      </c>
      <c r="J23" s="489">
        <f t="shared" si="1"/>
        <v>0</v>
      </c>
      <c r="K23" s="489">
        <f t="shared" si="0"/>
        <v>0</v>
      </c>
    </row>
    <row r="24" spans="1:11" ht="26.1" customHeight="1">
      <c r="A24" s="554"/>
      <c r="B24" s="549"/>
      <c r="C24" s="555"/>
      <c r="D24" s="555"/>
      <c r="E24" s="555"/>
      <c r="F24" s="581"/>
      <c r="G24" s="582"/>
      <c r="I24" s="489">
        <f t="shared" si="1"/>
        <v>0</v>
      </c>
      <c r="J24" s="489">
        <f t="shared" si="1"/>
        <v>0</v>
      </c>
      <c r="K24" s="489">
        <f t="shared" si="0"/>
        <v>0</v>
      </c>
    </row>
    <row r="25" spans="1:11" ht="26.1" customHeight="1">
      <c r="A25" s="554"/>
      <c r="B25" s="549"/>
      <c r="C25" s="555"/>
      <c r="D25" s="555"/>
      <c r="E25" s="555"/>
      <c r="F25" s="581"/>
      <c r="G25" s="582"/>
      <c r="I25" s="489">
        <f t="shared" si="1"/>
        <v>0</v>
      </c>
      <c r="J25" s="489">
        <f t="shared" si="1"/>
        <v>0</v>
      </c>
      <c r="K25" s="489">
        <f t="shared" si="0"/>
        <v>0</v>
      </c>
    </row>
    <row r="26" spans="1:11" ht="26.1" customHeight="1">
      <c r="A26" s="554"/>
      <c r="B26" s="549"/>
      <c r="C26" s="555"/>
      <c r="D26" s="555"/>
      <c r="E26" s="555"/>
      <c r="F26" s="581"/>
      <c r="G26" s="582"/>
      <c r="I26" s="489">
        <f t="shared" si="1"/>
        <v>0</v>
      </c>
      <c r="J26" s="489">
        <f t="shared" si="1"/>
        <v>0</v>
      </c>
      <c r="K26" s="489">
        <f t="shared" si="0"/>
        <v>0</v>
      </c>
    </row>
    <row r="27" spans="1:11" ht="26.1" customHeight="1">
      <c r="A27" s="554"/>
      <c r="B27" s="549"/>
      <c r="C27" s="555"/>
      <c r="D27" s="555"/>
      <c r="E27" s="555"/>
      <c r="F27" s="581"/>
      <c r="G27" s="582"/>
      <c r="I27" s="489">
        <f t="shared" si="1"/>
        <v>0</v>
      </c>
      <c r="J27" s="489">
        <f t="shared" si="1"/>
        <v>0</v>
      </c>
      <c r="K27" s="489">
        <f t="shared" si="0"/>
        <v>0</v>
      </c>
    </row>
    <row r="28" spans="1:11" ht="26.1" customHeight="1">
      <c r="A28" s="554"/>
      <c r="B28" s="549"/>
      <c r="C28" s="555"/>
      <c r="D28" s="555"/>
      <c r="E28" s="555"/>
      <c r="F28" s="581"/>
      <c r="G28" s="582"/>
      <c r="I28" s="489">
        <f t="shared" si="1"/>
        <v>0</v>
      </c>
      <c r="J28" s="489">
        <f t="shared" si="1"/>
        <v>0</v>
      </c>
      <c r="K28" s="489">
        <f t="shared" si="0"/>
        <v>0</v>
      </c>
    </row>
    <row r="29" spans="1:11" ht="26.1" customHeight="1">
      <c r="A29" s="554"/>
      <c r="B29" s="549"/>
      <c r="C29" s="555"/>
      <c r="D29" s="555"/>
      <c r="E29" s="555"/>
      <c r="F29" s="581"/>
      <c r="G29" s="582"/>
      <c r="I29" s="489">
        <f t="shared" si="1"/>
        <v>0</v>
      </c>
      <c r="J29" s="489">
        <f t="shared" si="1"/>
        <v>0</v>
      </c>
      <c r="K29" s="489">
        <f t="shared" si="0"/>
        <v>0</v>
      </c>
    </row>
    <row r="30" spans="1:11" ht="26.1" customHeight="1">
      <c r="A30" s="554"/>
      <c r="B30" s="549"/>
      <c r="C30" s="555"/>
      <c r="D30" s="555"/>
      <c r="E30" s="555"/>
      <c r="F30" s="581"/>
      <c r="G30" s="582"/>
      <c r="I30" s="489">
        <f t="shared" si="1"/>
        <v>0</v>
      </c>
      <c r="J30" s="489">
        <f t="shared" si="1"/>
        <v>0</v>
      </c>
      <c r="K30" s="489">
        <f t="shared" si="0"/>
        <v>0</v>
      </c>
    </row>
    <row r="31" spans="1:11" ht="26.1" customHeight="1">
      <c r="A31" s="554"/>
      <c r="B31" s="549"/>
      <c r="C31" s="555"/>
      <c r="D31" s="555"/>
      <c r="E31" s="555"/>
      <c r="F31" s="581"/>
      <c r="G31" s="582"/>
      <c r="I31" s="489">
        <f t="shared" si="1"/>
        <v>0</v>
      </c>
      <c r="J31" s="489">
        <f t="shared" si="1"/>
        <v>0</v>
      </c>
      <c r="K31" s="489">
        <f t="shared" si="0"/>
        <v>0</v>
      </c>
    </row>
    <row r="32" spans="1:11" ht="26.1" customHeight="1">
      <c r="A32" s="554"/>
      <c r="B32" s="549"/>
      <c r="C32" s="555"/>
      <c r="D32" s="555"/>
      <c r="E32" s="555"/>
      <c r="F32" s="581"/>
      <c r="G32" s="582"/>
      <c r="I32" s="489">
        <f t="shared" si="1"/>
        <v>0</v>
      </c>
      <c r="J32" s="489">
        <f t="shared" si="1"/>
        <v>0</v>
      </c>
      <c r="K32" s="489">
        <f t="shared" si="0"/>
        <v>0</v>
      </c>
    </row>
    <row r="33" spans="1:11" ht="26.1" customHeight="1">
      <c r="A33" s="554"/>
      <c r="B33" s="549"/>
      <c r="C33" s="555"/>
      <c r="D33" s="555"/>
      <c r="E33" s="555"/>
      <c r="F33" s="581"/>
      <c r="G33" s="582"/>
      <c r="I33" s="489">
        <f t="shared" si="1"/>
        <v>0</v>
      </c>
      <c r="J33" s="489">
        <f t="shared" si="1"/>
        <v>0</v>
      </c>
      <c r="K33" s="489">
        <f t="shared" si="0"/>
        <v>0</v>
      </c>
    </row>
    <row r="34" spans="1:11" ht="26.1" customHeight="1">
      <c r="A34" s="554"/>
      <c r="B34" s="549"/>
      <c r="C34" s="555"/>
      <c r="D34" s="555"/>
      <c r="E34" s="555"/>
      <c r="F34" s="581"/>
      <c r="G34" s="582"/>
      <c r="I34" s="489">
        <f t="shared" si="1"/>
        <v>0</v>
      </c>
      <c r="J34" s="489">
        <f t="shared" si="1"/>
        <v>0</v>
      </c>
      <c r="K34" s="489">
        <f t="shared" si="0"/>
        <v>0</v>
      </c>
    </row>
    <row r="35" spans="1:11" ht="26.1" customHeight="1">
      <c r="A35" s="554"/>
      <c r="B35" s="549"/>
      <c r="C35" s="555"/>
      <c r="D35" s="555"/>
      <c r="E35" s="555"/>
      <c r="F35" s="581"/>
      <c r="G35" s="582"/>
      <c r="I35" s="489">
        <f t="shared" si="1"/>
        <v>0</v>
      </c>
      <c r="J35" s="489">
        <f t="shared" si="1"/>
        <v>0</v>
      </c>
      <c r="K35" s="489">
        <f t="shared" si="0"/>
        <v>0</v>
      </c>
    </row>
    <row r="36" spans="1:11" ht="26.1" customHeight="1">
      <c r="A36" s="554"/>
      <c r="B36" s="549"/>
      <c r="C36" s="555"/>
      <c r="D36" s="555"/>
      <c r="E36" s="555"/>
      <c r="F36" s="581"/>
      <c r="G36" s="582"/>
      <c r="I36" s="489">
        <f t="shared" si="1"/>
        <v>0</v>
      </c>
      <c r="J36" s="489">
        <f t="shared" si="1"/>
        <v>0</v>
      </c>
      <c r="K36" s="489">
        <f t="shared" si="0"/>
        <v>0</v>
      </c>
    </row>
    <row r="37" spans="1:11" ht="26.1" customHeight="1">
      <c r="A37" s="554"/>
      <c r="B37" s="549"/>
      <c r="C37" s="555"/>
      <c r="D37" s="555"/>
      <c r="E37" s="555"/>
      <c r="F37" s="581"/>
      <c r="G37" s="582"/>
      <c r="I37" s="489">
        <f t="shared" si="1"/>
        <v>0</v>
      </c>
      <c r="J37" s="489">
        <f t="shared" si="1"/>
        <v>0</v>
      </c>
      <c r="K37" s="489">
        <f t="shared" si="0"/>
        <v>0</v>
      </c>
    </row>
    <row r="38" spans="1:11" ht="26.1" customHeight="1">
      <c r="A38" s="554"/>
      <c r="B38" s="549"/>
      <c r="C38" s="555"/>
      <c r="D38" s="555"/>
      <c r="E38" s="555"/>
      <c r="F38" s="581"/>
      <c r="G38" s="582"/>
      <c r="I38" s="489">
        <f t="shared" si="1"/>
        <v>0</v>
      </c>
      <c r="J38" s="489">
        <f t="shared" si="1"/>
        <v>0</v>
      </c>
      <c r="K38" s="489">
        <f t="shared" si="0"/>
        <v>0</v>
      </c>
    </row>
    <row r="39" spans="1:11" ht="26.1" customHeight="1">
      <c r="A39" s="554"/>
      <c r="B39" s="549"/>
      <c r="C39" s="555"/>
      <c r="D39" s="555"/>
      <c r="E39" s="555"/>
      <c r="F39" s="581"/>
      <c r="G39" s="582"/>
      <c r="I39" s="489">
        <f t="shared" si="1"/>
        <v>0</v>
      </c>
      <c r="J39" s="489">
        <f t="shared" si="1"/>
        <v>0</v>
      </c>
      <c r="K39" s="489">
        <f t="shared" si="0"/>
        <v>0</v>
      </c>
    </row>
    <row r="40" spans="1:11" ht="26.1" customHeight="1">
      <c r="A40" s="554"/>
      <c r="B40" s="549"/>
      <c r="C40" s="555"/>
      <c r="D40" s="555"/>
      <c r="E40" s="555"/>
      <c r="F40" s="581"/>
      <c r="G40" s="582"/>
      <c r="I40" s="489">
        <f t="shared" si="1"/>
        <v>0</v>
      </c>
      <c r="J40" s="489">
        <f t="shared" si="1"/>
        <v>0</v>
      </c>
      <c r="K40" s="489">
        <f t="shared" si="0"/>
        <v>0</v>
      </c>
    </row>
    <row r="41" spans="1:11" ht="26.1" customHeight="1">
      <c r="A41" s="554"/>
      <c r="B41" s="549"/>
      <c r="C41" s="555"/>
      <c r="D41" s="555"/>
      <c r="E41" s="555"/>
      <c r="F41" s="581"/>
      <c r="G41" s="582"/>
      <c r="I41" s="489">
        <f t="shared" si="1"/>
        <v>0</v>
      </c>
      <c r="J41" s="489">
        <f t="shared" si="1"/>
        <v>0</v>
      </c>
      <c r="K41" s="489">
        <f t="shared" si="0"/>
        <v>0</v>
      </c>
    </row>
    <row r="42" spans="1:11" ht="26.1" customHeight="1">
      <c r="A42" s="554"/>
      <c r="B42" s="549"/>
      <c r="C42" s="555"/>
      <c r="D42" s="555"/>
      <c r="E42" s="555"/>
      <c r="F42" s="581"/>
      <c r="G42" s="582"/>
      <c r="I42" s="489">
        <f t="shared" si="1"/>
        <v>0</v>
      </c>
      <c r="J42" s="489">
        <f t="shared" si="1"/>
        <v>0</v>
      </c>
      <c r="K42" s="489">
        <f t="shared" si="0"/>
        <v>0</v>
      </c>
    </row>
    <row r="43" spans="1:11" ht="26.1" customHeight="1">
      <c r="A43" s="554"/>
      <c r="B43" s="549"/>
      <c r="C43" s="555"/>
      <c r="D43" s="555"/>
      <c r="E43" s="555"/>
      <c r="F43" s="581"/>
      <c r="G43" s="582"/>
      <c r="I43" s="489">
        <f t="shared" si="1"/>
        <v>0</v>
      </c>
      <c r="J43" s="489">
        <f t="shared" si="1"/>
        <v>0</v>
      </c>
      <c r="K43" s="489">
        <f t="shared" si="0"/>
        <v>0</v>
      </c>
    </row>
    <row r="44" spans="1:11" ht="26.1" customHeight="1">
      <c r="A44" s="554"/>
      <c r="B44" s="549"/>
      <c r="C44" s="555"/>
      <c r="D44" s="555"/>
      <c r="E44" s="555"/>
      <c r="F44" s="581"/>
      <c r="G44" s="582"/>
      <c r="I44" s="489">
        <f t="shared" si="1"/>
        <v>0</v>
      </c>
      <c r="J44" s="489">
        <f t="shared" si="1"/>
        <v>0</v>
      </c>
      <c r="K44" s="489">
        <f t="shared" si="0"/>
        <v>0</v>
      </c>
    </row>
    <row r="45" spans="1:11" ht="26.1" customHeight="1">
      <c r="A45" s="554"/>
      <c r="B45" s="549"/>
      <c r="C45" s="555"/>
      <c r="D45" s="555"/>
      <c r="E45" s="555"/>
      <c r="F45" s="581"/>
      <c r="G45" s="582"/>
      <c r="I45" s="489">
        <f t="shared" si="1"/>
        <v>0</v>
      </c>
      <c r="J45" s="489">
        <f t="shared" si="1"/>
        <v>0</v>
      </c>
      <c r="K45" s="489">
        <f t="shared" si="0"/>
        <v>0</v>
      </c>
    </row>
    <row r="46" spans="1:11" ht="26.1" customHeight="1">
      <c r="A46" s="554"/>
      <c r="B46" s="549"/>
      <c r="C46" s="555"/>
      <c r="D46" s="555"/>
      <c r="E46" s="555"/>
      <c r="F46" s="581"/>
      <c r="G46" s="582"/>
      <c r="I46" s="489">
        <f t="shared" si="1"/>
        <v>0</v>
      </c>
      <c r="J46" s="489">
        <f t="shared" si="1"/>
        <v>0</v>
      </c>
      <c r="K46" s="489">
        <f t="shared" si="0"/>
        <v>0</v>
      </c>
    </row>
    <row r="47" spans="1:11" ht="26.1" customHeight="1">
      <c r="A47" s="554"/>
      <c r="B47" s="549"/>
      <c r="C47" s="555"/>
      <c r="D47" s="555"/>
      <c r="E47" s="555"/>
      <c r="F47" s="581"/>
      <c r="G47" s="582"/>
      <c r="I47" s="489">
        <f t="shared" si="1"/>
        <v>0</v>
      </c>
      <c r="J47" s="489">
        <f t="shared" si="1"/>
        <v>0</v>
      </c>
      <c r="K47" s="489">
        <f t="shared" si="0"/>
        <v>0</v>
      </c>
    </row>
    <row r="48" spans="1:11" ht="26.1" customHeight="1">
      <c r="A48" s="554"/>
      <c r="B48" s="549"/>
      <c r="C48" s="555"/>
      <c r="D48" s="555"/>
      <c r="E48" s="555"/>
      <c r="F48" s="581"/>
      <c r="G48" s="582"/>
      <c r="I48" s="489">
        <f t="shared" si="1"/>
        <v>0</v>
      </c>
      <c r="J48" s="489">
        <f t="shared" si="1"/>
        <v>0</v>
      </c>
      <c r="K48" s="489">
        <f t="shared" si="0"/>
        <v>0</v>
      </c>
    </row>
    <row r="49" spans="1:11" ht="26.1" customHeight="1">
      <c r="A49" s="554"/>
      <c r="B49" s="549"/>
      <c r="C49" s="555"/>
      <c r="D49" s="555"/>
      <c r="E49" s="555"/>
      <c r="F49" s="581"/>
      <c r="G49" s="582"/>
      <c r="I49" s="489">
        <f t="shared" si="1"/>
        <v>0</v>
      </c>
      <c r="J49" s="489">
        <f t="shared" si="1"/>
        <v>0</v>
      </c>
      <c r="K49" s="489">
        <f t="shared" si="0"/>
        <v>0</v>
      </c>
    </row>
    <row r="50" spans="1:11" ht="26.1" customHeight="1">
      <c r="A50" s="554"/>
      <c r="B50" s="549"/>
      <c r="C50" s="555"/>
      <c r="D50" s="555"/>
      <c r="E50" s="555"/>
      <c r="F50" s="581"/>
      <c r="G50" s="582"/>
      <c r="I50" s="489">
        <f t="shared" si="1"/>
        <v>0</v>
      </c>
      <c r="J50" s="489">
        <f t="shared" si="1"/>
        <v>0</v>
      </c>
      <c r="K50" s="489">
        <f t="shared" si="0"/>
        <v>0</v>
      </c>
    </row>
    <row r="51" spans="1:11" ht="26.1" customHeight="1">
      <c r="A51" s="554"/>
      <c r="B51" s="549"/>
      <c r="C51" s="555"/>
      <c r="D51" s="555"/>
      <c r="E51" s="555"/>
      <c r="F51" s="581"/>
      <c r="G51" s="582"/>
      <c r="I51" s="489">
        <f t="shared" si="1"/>
        <v>0</v>
      </c>
      <c r="J51" s="489">
        <f t="shared" si="1"/>
        <v>0</v>
      </c>
      <c r="K51" s="489">
        <f t="shared" si="0"/>
        <v>0</v>
      </c>
    </row>
    <row r="52" spans="1:11" ht="26.1" customHeight="1">
      <c r="A52" s="554"/>
      <c r="B52" s="549"/>
      <c r="C52" s="555"/>
      <c r="D52" s="555"/>
      <c r="E52" s="555"/>
      <c r="F52" s="581"/>
      <c r="G52" s="582"/>
      <c r="I52" s="489">
        <f t="shared" si="1"/>
        <v>0</v>
      </c>
      <c r="J52" s="489">
        <f t="shared" si="1"/>
        <v>0</v>
      </c>
      <c r="K52" s="489">
        <f t="shared" si="0"/>
        <v>0</v>
      </c>
    </row>
    <row r="53" spans="1:11" ht="26.1" customHeight="1">
      <c r="A53" s="554"/>
      <c r="B53" s="549"/>
      <c r="C53" s="555"/>
      <c r="D53" s="555"/>
      <c r="E53" s="555"/>
      <c r="F53" s="581"/>
      <c r="G53" s="582"/>
      <c r="I53" s="489">
        <f t="shared" si="1"/>
        <v>0</v>
      </c>
      <c r="J53" s="489">
        <f t="shared" si="1"/>
        <v>0</v>
      </c>
      <c r="K53" s="489">
        <f t="shared" si="0"/>
        <v>0</v>
      </c>
    </row>
    <row r="54" spans="1:11" ht="26.1" customHeight="1">
      <c r="A54" s="554"/>
      <c r="B54" s="549"/>
      <c r="C54" s="555"/>
      <c r="D54" s="555"/>
      <c r="E54" s="555"/>
      <c r="F54" s="581"/>
      <c r="G54" s="582"/>
      <c r="I54" s="489">
        <f t="shared" si="1"/>
        <v>0</v>
      </c>
      <c r="J54" s="489">
        <f t="shared" si="1"/>
        <v>0</v>
      </c>
      <c r="K54" s="489">
        <f t="shared" si="0"/>
        <v>0</v>
      </c>
    </row>
    <row r="55" spans="1:11" ht="26.1" customHeight="1">
      <c r="A55" s="554"/>
      <c r="B55" s="549"/>
      <c r="C55" s="555"/>
      <c r="D55" s="555"/>
      <c r="E55" s="555"/>
      <c r="F55" s="581"/>
      <c r="G55" s="582"/>
      <c r="I55" s="489">
        <f t="shared" si="1"/>
        <v>0</v>
      </c>
      <c r="J55" s="489">
        <f t="shared" si="1"/>
        <v>0</v>
      </c>
      <c r="K55" s="489">
        <f t="shared" si="0"/>
        <v>0</v>
      </c>
    </row>
    <row r="56" spans="1:11" ht="26.1" customHeight="1">
      <c r="A56" s="554"/>
      <c r="B56" s="549"/>
      <c r="C56" s="555"/>
      <c r="D56" s="555"/>
      <c r="E56" s="555"/>
      <c r="F56" s="581"/>
      <c r="G56" s="582"/>
      <c r="I56" s="489">
        <f t="shared" si="1"/>
        <v>0</v>
      </c>
      <c r="J56" s="489">
        <f t="shared" si="1"/>
        <v>0</v>
      </c>
      <c r="K56" s="489">
        <f t="shared" si="0"/>
        <v>0</v>
      </c>
    </row>
    <row r="57" spans="1:11" ht="26.1" customHeight="1">
      <c r="A57" s="554"/>
      <c r="B57" s="549"/>
      <c r="C57" s="555"/>
      <c r="D57" s="555"/>
      <c r="E57" s="555"/>
      <c r="F57" s="581"/>
      <c r="G57" s="582"/>
      <c r="I57" s="489">
        <f t="shared" si="1"/>
        <v>0</v>
      </c>
      <c r="J57" s="489">
        <f t="shared" si="1"/>
        <v>0</v>
      </c>
      <c r="K57" s="489">
        <f t="shared" si="0"/>
        <v>0</v>
      </c>
    </row>
    <row r="58" spans="1:11" ht="26.1" customHeight="1">
      <c r="A58" s="554"/>
      <c r="B58" s="549"/>
      <c r="C58" s="555"/>
      <c r="D58" s="555"/>
      <c r="E58" s="555"/>
      <c r="F58" s="581"/>
      <c r="G58" s="582"/>
      <c r="I58" s="489">
        <f t="shared" si="1"/>
        <v>0</v>
      </c>
      <c r="J58" s="489">
        <f t="shared" si="1"/>
        <v>0</v>
      </c>
      <c r="K58" s="489">
        <f t="shared" si="0"/>
        <v>0</v>
      </c>
    </row>
    <row r="59" spans="1:11" ht="26.1" customHeight="1">
      <c r="A59" s="554"/>
      <c r="B59" s="549"/>
      <c r="C59" s="555"/>
      <c r="D59" s="555"/>
      <c r="E59" s="555"/>
      <c r="F59" s="581"/>
      <c r="G59" s="582"/>
      <c r="I59" s="489">
        <f t="shared" si="1"/>
        <v>0</v>
      </c>
      <c r="J59" s="489">
        <f t="shared" si="1"/>
        <v>0</v>
      </c>
      <c r="K59" s="489">
        <f t="shared" si="0"/>
        <v>0</v>
      </c>
    </row>
    <row r="60" spans="1:11" ht="26.1" customHeight="1" thickBot="1">
      <c r="A60" s="542"/>
      <c r="B60" s="542"/>
      <c r="C60" s="556"/>
      <c r="D60" s="556"/>
      <c r="E60" s="556"/>
      <c r="F60" s="583"/>
      <c r="G60" s="584"/>
      <c r="I60" s="489">
        <f t="shared" si="1"/>
        <v>0</v>
      </c>
      <c r="J60" s="489">
        <f t="shared" si="1"/>
        <v>0</v>
      </c>
      <c r="K60" s="489">
        <f t="shared" si="0"/>
        <v>0</v>
      </c>
    </row>
  </sheetData>
  <sheetProtection algorithmName="SHA-512" hashValue="gLUT7XnWhHDYHN9DhJj2z0J39uDpsGJHKZxTfyvg/NpLW6FW0crYKOhUfDdCiV+icZcVga32jYW2gcBIBrWubA==" saltValue="mafNXL6Cn2BIrxC7PgWPCA==" spinCount="100000" sheet="1" objects="1" scenarios="1" selectLockedCells="1"/>
  <mergeCells count="7">
    <mergeCell ref="F5:G5"/>
    <mergeCell ref="F9:G10"/>
    <mergeCell ref="A7:E7"/>
    <mergeCell ref="A9:A10"/>
    <mergeCell ref="B9:B10"/>
    <mergeCell ref="C9:D9"/>
    <mergeCell ref="E9:E10"/>
  </mergeCells>
  <phoneticPr fontId="143" type="noConversion"/>
  <conditionalFormatting sqref="A11:E60">
    <cfRule type="expression" dxfId="121" priority="4" stopIfTrue="1">
      <formula>LEN(TRIM(A11))=0</formula>
    </cfRule>
  </conditionalFormatting>
  <conditionalFormatting sqref="B11:B60">
    <cfRule type="duplicateValues" dxfId="120" priority="1"/>
  </conditionalFormatting>
  <conditionalFormatting sqref="C11:C60">
    <cfRule type="expression" dxfId="119" priority="3">
      <formula>D11&lt;&gt;0</formula>
    </cfRule>
  </conditionalFormatting>
  <conditionalFormatting sqref="D11:D59">
    <cfRule type="expression" dxfId="118" priority="5" stopIfTrue="1">
      <formula>LEN(TRIM(D11))=0</formula>
    </cfRule>
  </conditionalFormatting>
  <conditionalFormatting sqref="D11:D60">
    <cfRule type="expression" dxfId="117" priority="2">
      <formula>C11&lt;&gt;0</formula>
    </cfRule>
  </conditionalFormatting>
  <dataValidations count="84">
    <dataValidation type="whole" allowBlank="1" showInputMessage="1" showErrorMessage="1" errorTitle="Input data error" error="Whole number between 0 and 5000." sqref="E11:E60" xr:uid="{EB21FAD3-BD5B-40C3-A53B-F4585AFC6A1B}">
      <formula1>0</formula1>
      <formula2>5000</formula2>
    </dataValidation>
    <dataValidation type="textLength" allowBlank="1" showInputMessage="1" showErrorMessage="1" errorTitle="Character length" error="Only text input up to 200 characters possible." sqref="A11:B60" xr:uid="{0AFD60E0-C72E-43F9-9C76-37503B4AC3B1}">
      <formula1>2</formula1>
      <formula2>200</formula2>
    </dataValidation>
    <dataValidation type="list" showInputMessage="1" showErrorMessage="1" errorTitle="Indication" error="Select option via drop-down list." sqref="F11 F43:F60" xr:uid="{0C51A960-F17B-4BCC-8DB5-F5DBADA7C539}">
      <formula1>IF($G$11="X",$M$11,$M$11:$M$12)</formula1>
    </dataValidation>
    <dataValidation type="list" showInputMessage="1" showErrorMessage="1" errorTitle="Indiaction" error="Select option via drop-down list." sqref="G60" xr:uid="{237B86DC-79A2-4DD3-AF4B-407E8295C95C}">
      <formula1>IF($F$60="X",$M$11,$M$11:$M$12)</formula1>
    </dataValidation>
    <dataValidation type="list" showInputMessage="1" showErrorMessage="1" errorTitle="Indication" error="Select option via drop-down list." sqref="F12" xr:uid="{AEF3FE14-6ABC-4749-B387-DEED44F5AD96}">
      <formula1>IF($G$12="X",$M$11,$M$11:$M$12)</formula1>
    </dataValidation>
    <dataValidation type="list" showInputMessage="1" showErrorMessage="1" errorTitle="Indication" error="Select option via drop-down list." sqref="G12" xr:uid="{B2B5E44E-BB6A-4B3A-B1CD-D67B1115C68F}">
      <formula1>IF($F$12="X",$M$11,$M$11:$M$12)</formula1>
    </dataValidation>
    <dataValidation type="list" showInputMessage="1" showErrorMessage="1" errorTitle="Indication" error="Select option via drop-down list." sqref="F13" xr:uid="{A29ED880-1FB0-46F5-9CF7-8D791FC05507}">
      <formula1>IF($G$13="X",$M$11,$M$11:$M$12)</formula1>
    </dataValidation>
    <dataValidation type="list" showInputMessage="1" showErrorMessage="1" errorTitle="Indication" error="Select option via drop-down list." sqref="F14" xr:uid="{4262AD6E-BC4E-4E9F-9CFB-962EB19643F7}">
      <formula1>IF($G$14="X",$M$11,$M$11:$M$12)</formula1>
    </dataValidation>
    <dataValidation type="list" showInputMessage="1" showErrorMessage="1" errorTitle="Indication" error="Select option via drop-down list." sqref="F15" xr:uid="{CE117709-415C-49E2-8F6F-10CB94CC92B8}">
      <formula1>IF($G$15="X",$M$11,$M$11:$M$12)</formula1>
    </dataValidation>
    <dataValidation type="list" showInputMessage="1" showErrorMessage="1" errorTitle="Indication" error="Select option via drop-down list." sqref="F16" xr:uid="{FA1E09BA-5193-4391-9BBE-8B7B998F5F27}">
      <formula1>IF($G$16="X",$M$11,$M$11:$M$12)</formula1>
    </dataValidation>
    <dataValidation type="list" showInputMessage="1" showErrorMessage="1" errorTitle="Indication" error="Select option via drop-down list." sqref="F17" xr:uid="{3FA3F694-72DE-428F-AC84-6CD730187DE4}">
      <formula1>IF($G$17="X",$M$11,$M$11:$M$12)</formula1>
    </dataValidation>
    <dataValidation type="list" showInputMessage="1" showErrorMessage="1" errorTitle="Indication" error="Select option via drop-down list." sqref="F18" xr:uid="{2A7F3799-64B2-446A-93BE-8BD4859A9812}">
      <formula1>IF($G$18="X",$M$11,$M$11:$M$12)</formula1>
    </dataValidation>
    <dataValidation type="list" showInputMessage="1" showErrorMessage="1" errorTitle="Indication" error="Select option via drop-down list." sqref="F19" xr:uid="{8F827459-29AC-4419-BB87-3C17BDB6BFA0}">
      <formula1>IF($G$19="X",$M$11,$M$11:$M$12)</formula1>
    </dataValidation>
    <dataValidation type="list" showInputMessage="1" showErrorMessage="1" errorTitle="Indication" error="Select option via drop-down list." sqref="F20" xr:uid="{ED7158FF-FD92-4761-BA32-3E51E4B9C98B}">
      <formula1>IF($G$20="X",$M$11,$M$11:$M$12)</formula1>
    </dataValidation>
    <dataValidation type="list" showInputMessage="1" showErrorMessage="1" errorTitle="Indication" error="Select option via drop-down list." sqref="F21" xr:uid="{41EE5A96-9644-4E3C-BE7E-AF2F364C15DB}">
      <formula1>IF($G$21="X",$M$11,$M$11:$M$12)</formula1>
    </dataValidation>
    <dataValidation type="list" showInputMessage="1" showErrorMessage="1" errorTitle="Indication" error="Select option via drop-down list." sqref="F22" xr:uid="{479A71EA-9DB9-4EAA-AA53-A2D002FE6383}">
      <formula1>IF($G$22="X",$M$11,$M$11:$M$12)</formula1>
    </dataValidation>
    <dataValidation type="list" showInputMessage="1" showErrorMessage="1" errorTitle="Indication" error="Select option via drop-down list." sqref="F23" xr:uid="{E2B42836-4ABB-4530-82E8-8FAD409A072D}">
      <formula1>IF($G$23="X",$M$11,$M$11:$M$12)</formula1>
    </dataValidation>
    <dataValidation type="list" showInputMessage="1" showErrorMessage="1" errorTitle="Indication" error="Select option via drop-down list." sqref="F24" xr:uid="{AE6CF366-F538-48B7-B423-C57D2DB30584}">
      <formula1>IF($G$24="X",$M$11,$M$11:$M$12)</formula1>
    </dataValidation>
    <dataValidation type="list" showInputMessage="1" showErrorMessage="1" errorTitle="Indication" error="Select option via drop-down list." sqref="F25" xr:uid="{6FBC8D73-425D-451A-9413-6CD4FEE0715C}">
      <formula1>IF($G$25="X",$M$11,$M$11:$M$12)</formula1>
    </dataValidation>
    <dataValidation type="list" showInputMessage="1" showErrorMessage="1" errorTitle="Indication" error="Select option via drop-down list." sqref="F26" xr:uid="{BCEF619A-96B8-47A6-959E-97CC7B4F9827}">
      <formula1>IF($G$26="X",$M$11,$M$11:$M$12)</formula1>
    </dataValidation>
    <dataValidation type="list" showInputMessage="1" showErrorMessage="1" errorTitle="Indication" error="Select option via drop-down list." sqref="F27" xr:uid="{CBBADEA4-999C-4EF6-B557-15608B426D13}">
      <formula1>IF($G$27="X",$M$11,$M$11:$M$12)</formula1>
    </dataValidation>
    <dataValidation type="list" showInputMessage="1" showErrorMessage="1" errorTitle="Indication" error="Select option via drop-down list." sqref="F28" xr:uid="{F55C0248-F41B-4618-9295-0853266A4E13}">
      <formula1>IF($G$28="X",$M$11,$M$11:$M$12)</formula1>
    </dataValidation>
    <dataValidation type="list" showInputMessage="1" showErrorMessage="1" errorTitle="Indication" error="Select option via drop-down list." sqref="F29" xr:uid="{80B65DE5-B2DE-43DD-8203-42541BA33306}">
      <formula1>IF($G$29="X",$M$11,$M$11:$M$12)</formula1>
    </dataValidation>
    <dataValidation type="list" showInputMessage="1" showErrorMessage="1" errorTitle="Indication" error="Select option via drop-down list." sqref="F30" xr:uid="{C8133A3A-64A4-4FC5-8A6D-CE4582B5017D}">
      <formula1>IF($G$30="X",$M$11,$M$11:$M$12)</formula1>
    </dataValidation>
    <dataValidation type="list" showInputMessage="1" showErrorMessage="1" errorTitle="Indication" error="Select option via drop-down list." sqref="F31" xr:uid="{7E2BC14A-131C-46CB-983C-D74E1C896D65}">
      <formula1>IF($G$31="X",$M$11,$M$11:$M$12)</formula1>
    </dataValidation>
    <dataValidation type="list" showInputMessage="1" showErrorMessage="1" errorTitle="Indication" error="Select option via drop-down list." sqref="F32" xr:uid="{94DE1C4A-300B-41DA-BA8C-908130FB86A2}">
      <formula1>IF($G$32="X",$M$11,$M$11:$M$12)</formula1>
    </dataValidation>
    <dataValidation type="list" showInputMessage="1" showErrorMessage="1" errorTitle="Indication" error="Select option via drop-down list." sqref="F33" xr:uid="{B056FE47-9543-4867-80F0-1426994FD814}">
      <formula1>IF($G$33="X",$M$11,$M$11:$M$12)</formula1>
    </dataValidation>
    <dataValidation type="list" showInputMessage="1" showErrorMessage="1" errorTitle="Indication" error="Select option via drop-down list." sqref="F34" xr:uid="{30BB883A-59FA-4E08-B117-C4CBC87CE7B5}">
      <formula1>IF($G$34="X",$M$11,$M$11:$M$12)</formula1>
    </dataValidation>
    <dataValidation type="list" showInputMessage="1" showErrorMessage="1" errorTitle="Indication" error="Select option via drop-down list." sqref="F35" xr:uid="{F2B8F517-02BE-4EB1-8166-4756B187329D}">
      <formula1>IF($G$35="X",$M$11,$M$11:$M$12)</formula1>
    </dataValidation>
    <dataValidation type="list" showInputMessage="1" showErrorMessage="1" errorTitle="Indication" error="Select option via drop-down list." sqref="F36" xr:uid="{53F12720-30FE-4C68-AF11-2D1631959C62}">
      <formula1>IF($G$36="X",$M$11,$M$11:$M$12)</formula1>
    </dataValidation>
    <dataValidation type="list" showInputMessage="1" showErrorMessage="1" errorTitle="Indication" error="Select option via drop-down list." sqref="F37" xr:uid="{BA9DFF52-A319-4A77-B4F0-8C3084EFD464}">
      <formula1>IF($G$37="X",$M$11,$M$11:$M$12)</formula1>
    </dataValidation>
    <dataValidation type="list" showInputMessage="1" showErrorMessage="1" errorTitle="Indication" error="Select option via drop-down list." sqref="F38" xr:uid="{C1A2F73D-00BE-455C-90B5-910C6E6455C9}">
      <formula1>IF($G$38="X",$M$11,$M$11:$M$12)</formula1>
    </dataValidation>
    <dataValidation type="list" showInputMessage="1" showErrorMessage="1" errorTitle="Indication" error="Select option via drop-down list." sqref="F39" xr:uid="{808EEE02-5204-499D-8EE7-B06C649711E9}">
      <formula1>IF($G$39="X",$M$11,$M$11:$M$12)</formula1>
    </dataValidation>
    <dataValidation type="list" showInputMessage="1" showErrorMessage="1" errorTitle="Indication" error="Select option via drop-down list." sqref="F40" xr:uid="{E6A6F58B-8F64-4121-AFE6-95C52C668AF5}">
      <formula1>IF($G$40="X",$M$11,$M$11:$M$12)</formula1>
    </dataValidation>
    <dataValidation type="list" showInputMessage="1" showErrorMessage="1" errorTitle="Indication" error="Select option via drop-down list." sqref="F41" xr:uid="{EE4736D3-1B43-4CDA-9173-08BBD64791E8}">
      <formula1>IF($G$41="X",$M$11,$M$11:$M$12)</formula1>
    </dataValidation>
    <dataValidation type="list" showInputMessage="1" showErrorMessage="1" errorTitle="Indication" error="Select option via drop-down list." sqref="F42" xr:uid="{5D04C5AD-96EA-4F8E-98D9-0D5CC1FD7C0D}">
      <formula1>IF($G$42="X",$M$11,$M$11:$M$12)</formula1>
    </dataValidation>
    <dataValidation type="list" showInputMessage="1" showErrorMessage="1" errorTitle="Indication" error="Select option via drop-down list." sqref="G27" xr:uid="{AF93E13D-DE03-4C1D-B7CE-2D48FB43E975}">
      <formula1>IF($F$27="X",$M$11,$M$11:$M$12)</formula1>
    </dataValidation>
    <dataValidation type="list" showInputMessage="1" showErrorMessage="1" errorTitle="Indication" error="Select option via drop-down list." sqref="G13" xr:uid="{995A5074-5344-4E3B-A8A9-3B72F4E895D4}">
      <formula1>IF($F$13="X",$M$11,$M$11:$M$12)</formula1>
    </dataValidation>
    <dataValidation type="list" showInputMessage="1" showErrorMessage="1" errorTitle="Indication" error="Select option via drop-down list." sqref="G11" xr:uid="{D6713617-822C-48B2-9828-27DAAB5CE2B2}">
      <formula1>IF($F$11="X",$M$11,$M$11:$M$12)</formula1>
    </dataValidation>
    <dataValidation type="list" showInputMessage="1" showErrorMessage="1" errorTitle="Indication" error="Select option via drop-down list." sqref="G14" xr:uid="{0E4A11B6-FB82-41B2-B34D-32055477BD20}">
      <formula1>IF($F$14="X",$M$11,$M$11:$M$12)</formula1>
    </dataValidation>
    <dataValidation type="list" showInputMessage="1" showErrorMessage="1" errorTitle="Indication" error="Select option via drop-down list." sqref="G15" xr:uid="{DDF921EE-C408-4394-8DD5-FC94F927E45A}">
      <formula1>IF($F$15="X",$M$11,$M$11:$M$12)</formula1>
    </dataValidation>
    <dataValidation type="list" showInputMessage="1" showErrorMessage="1" errorTitle="Indication" error="Select option via drop-down list." sqref="G16" xr:uid="{7C77BE97-C8C2-44B7-A7D9-841D2111B166}">
      <formula1>IF($F$16="X",$M$11,$M$11:$M$12)</formula1>
    </dataValidation>
    <dataValidation type="list" showInputMessage="1" showErrorMessage="1" errorTitle="Indication" error="Select option via drop-down list." sqref="G17" xr:uid="{27FDFFDA-7EAB-4B97-9F8B-A0B5CEA95B18}">
      <formula1>IF($F$17="X",$M$11,$M$11:$M$12)</formula1>
    </dataValidation>
    <dataValidation type="list" showInputMessage="1" showErrorMessage="1" errorTitle="Indication" error="Select option via drop-down list." sqref="G18" xr:uid="{7F8002E6-BA09-4DCB-B439-B13BABC04832}">
      <formula1>IF($F$18="X",$M$11,$M$11:$M$12)</formula1>
    </dataValidation>
    <dataValidation type="list" showInputMessage="1" showErrorMessage="1" errorTitle="Indication" error="Select option via drop-down list." sqref="G19" xr:uid="{85550E3A-7E3C-4C78-B2E1-0631D2CD9E64}">
      <formula1>IF($F$19="X",$M$11,$M$11:$M$12)</formula1>
    </dataValidation>
    <dataValidation type="list" showInputMessage="1" showErrorMessage="1" errorTitle="Indication" error="Select option via drop-down list." sqref="G20" xr:uid="{AEC20051-C689-4235-B140-FD01E74B9B51}">
      <formula1>IF($F$20="X",$M$11,$M$11:$M$12)</formula1>
    </dataValidation>
    <dataValidation type="list" showInputMessage="1" showErrorMessage="1" errorTitle="Indication" error="Select option via drop-down list." sqref="G21" xr:uid="{155CB2A3-1E86-4722-838D-E98273CA82B9}">
      <formula1>IF($F$21="X",$M$11,$M$11:$M$12)</formula1>
    </dataValidation>
    <dataValidation type="list" showInputMessage="1" showErrorMessage="1" errorTitle="Indication" error="Select option via drop-down list." sqref="G22" xr:uid="{700AAF76-E1E5-4D34-8061-4DAF515A7E00}">
      <formula1>IF($F$22="X",$M$11,$M$11:$M$12)</formula1>
    </dataValidation>
    <dataValidation type="list" showInputMessage="1" showErrorMessage="1" errorTitle="Indication" error="Select option via drop-down list." sqref="G23" xr:uid="{2F8DE94C-8ED8-4FE3-B0AC-D67C4B9C42ED}">
      <formula1>IF($F$23="X",$M$11,$M$11:$M$12)</formula1>
    </dataValidation>
    <dataValidation type="list" showInputMessage="1" showErrorMessage="1" errorTitle="Indication" error="Select option via drop-down list." sqref="G24" xr:uid="{CAE75147-48B5-46D9-BE47-085705381F3B}">
      <formula1>IF($F$24="X",$M$11,$M$11:$M$12)</formula1>
    </dataValidation>
    <dataValidation type="list" showInputMessage="1" showErrorMessage="1" errorTitle="Indication" error="Select option via drop-down list." sqref="G25" xr:uid="{944346BD-681C-4CDF-A8F1-8DC961290C64}">
      <formula1>IF($F$25="X",$M$11,$M$11:$M$12)</formula1>
    </dataValidation>
    <dataValidation type="list" showInputMessage="1" showErrorMessage="1" errorTitle="Indication" error="Select option via drop-down list." sqref="G26" xr:uid="{3F8C0EEB-210B-4533-B124-06B8D00EDEBD}">
      <formula1>IF($F$26="X",$M$11,$M$11:$M$12)</formula1>
    </dataValidation>
    <dataValidation type="list" showInputMessage="1" showErrorMessage="1" errorTitle="Indication" error="Select option via drop-down list." sqref="G28" xr:uid="{AD073E17-E7F2-49D8-883F-C2471C2DF37A}">
      <formula1>IF($F$28="X",$M$11,$M$11:$M$12)</formula1>
    </dataValidation>
    <dataValidation type="list" showInputMessage="1" showErrorMessage="1" errorTitle="Indication" error="Select option via drop-down list." sqref="G29" xr:uid="{5499B104-FBAC-4429-A4AD-DB2E31A516C1}">
      <formula1>IF($F$29="X",$M$11,$M$11:$M$12)</formula1>
    </dataValidation>
    <dataValidation type="list" showInputMessage="1" showErrorMessage="1" errorTitle="Indication" error="Select option via drop-down list." sqref="G30" xr:uid="{BA325386-D21F-4B61-BBBD-4F1478460748}">
      <formula1>IF($F$30="X",$M$11,$M$11:$M$12)</formula1>
    </dataValidation>
    <dataValidation type="list" showInputMessage="1" showErrorMessage="1" errorTitle="Indication" error="Select option via drop-down list." sqref="G31" xr:uid="{789F47CD-DC43-42BD-A312-88951F24CCDB}">
      <formula1>IF($F$31="X",$M$11,$M$11:$M$12)</formula1>
    </dataValidation>
    <dataValidation type="list" showInputMessage="1" showErrorMessage="1" errorTitle="Indication" error="Select option via drop-down list." sqref="G32" xr:uid="{A6E38E55-9587-470B-9F47-769C234A3536}">
      <formula1>IF($F$32="X",$M$11,$M$11:$M$12)</formula1>
    </dataValidation>
    <dataValidation type="list" showInputMessage="1" showErrorMessage="1" errorTitle="Indication" error="Select option via drop-down list." sqref="G33" xr:uid="{17D4BA81-FC9A-4A74-BCF9-55D6E96A6616}">
      <formula1>IF($F$33="X",$M$11,$M$11:$M$12)</formula1>
    </dataValidation>
    <dataValidation type="list" showInputMessage="1" showErrorMessage="1" errorTitle="Indication" error="Select option via drop-down list." sqref="G34" xr:uid="{28FA764C-1907-424B-B2C7-AA4A102B7A2F}">
      <formula1>IF($F$34="X",$M$11,$M$11:$M$12)</formula1>
    </dataValidation>
    <dataValidation type="list" showInputMessage="1" showErrorMessage="1" errorTitle="Indication" error="Select option via drop-down list." sqref="G35" xr:uid="{CFC2A6CD-1025-4B54-8510-276F2D18C4D6}">
      <formula1>IF($F$35="X",$M$11,$M$11:$M$12)</formula1>
    </dataValidation>
    <dataValidation type="list" showInputMessage="1" showErrorMessage="1" errorTitle="Indication" error="Select option via drop-down list." sqref="G36" xr:uid="{85085647-A22D-4D22-84CA-F38EF7029ADF}">
      <formula1>IF($F$36="X",$M$11,$M$11:$M$12)</formula1>
    </dataValidation>
    <dataValidation type="list" showInputMessage="1" showErrorMessage="1" errorTitle="Indication" error="Select option via drop-down list." sqref="G37" xr:uid="{0F8C8498-6650-470A-B9D6-CCFF7DE04C5C}">
      <formula1>IF($F$37="X",$M$11,$M$11:$M$12)</formula1>
    </dataValidation>
    <dataValidation type="list" showInputMessage="1" showErrorMessage="1" errorTitle="Indication" error="Select option via drop-down list." sqref="G38" xr:uid="{10C45777-F94C-47B3-A42D-A37B379EC395}">
      <formula1>IF($F$38="X",$M$11,$M$11:$M$12)</formula1>
    </dataValidation>
    <dataValidation type="list" showInputMessage="1" showErrorMessage="1" errorTitle="Indication" error="Select option via drop-down list." sqref="G39" xr:uid="{689EF682-0F03-4663-AA33-B26A1D72B6A2}">
      <formula1>IF($F$39="X",$M$11,$M$11:$M$12)</formula1>
    </dataValidation>
    <dataValidation type="list" showInputMessage="1" showErrorMessage="1" errorTitle="Indication" error="Select option via drop-down list." sqref="G40" xr:uid="{56550141-93AF-4B2C-99B2-658992CC4C78}">
      <formula1>IF($F$40="X",$M$11,$M$11:$M$12)</formula1>
    </dataValidation>
    <dataValidation type="list" showInputMessage="1" showErrorMessage="1" errorTitle="Indication" error="Select option via drop-down list." sqref="G41" xr:uid="{3B62436D-A2B9-408E-BD21-EBD753A653FF}">
      <formula1>IF($F$41="X",$M$11,$M$11:$M$12)</formula1>
    </dataValidation>
    <dataValidation type="list" showInputMessage="1" showErrorMessage="1" errorTitle="Indication" error="Select option via drop-down list." sqref="G42" xr:uid="{0D2EF0A5-DB4A-4392-B6AC-25C0A9E329FC}">
      <formula1>IF($F$42="X",$M$11,$M$11:$M$12)</formula1>
    </dataValidation>
    <dataValidation type="list" showInputMessage="1" showErrorMessage="1" errorTitle="Indication" error="Select option via drop-down list." sqref="G43" xr:uid="{584F5233-23FE-4A98-9E68-DB05C862A018}">
      <formula1>IF($F$43="X",$M$11,$M$11:$M$12)</formula1>
    </dataValidation>
    <dataValidation type="list" showInputMessage="1" showErrorMessage="1" errorTitle="Indication" error="Select option via drop-down list." sqref="G44" xr:uid="{107ADA8E-6F7C-4356-B405-1B2D6FD67E49}">
      <formula1>IF($F$44="X",$M$11,$M$11:$M$12)</formula1>
    </dataValidation>
    <dataValidation type="list" showInputMessage="1" showErrorMessage="1" errorTitle="Indication" error="Select option via drop-down list." sqref="G45" xr:uid="{D30B5F4F-DD79-422E-B047-DD535A12D121}">
      <formula1>IF($F$45="X",$M$11,$M$11:$M$12)</formula1>
    </dataValidation>
    <dataValidation type="list" showInputMessage="1" showErrorMessage="1" errorTitle="Indication" error="Select option via drop-down list." sqref="G46" xr:uid="{EFCBFAD3-D68D-44A1-9FB5-6B90CFB9D39A}">
      <formula1>IF($F$46="X",$M$11,$M$11:$M$12)</formula1>
    </dataValidation>
    <dataValidation type="list" showInputMessage="1" showErrorMessage="1" errorTitle="Indication" error="Select option via drop-down list." sqref="G47" xr:uid="{DE38F54B-C485-474E-A973-84725351CBE2}">
      <formula1>IF($F$47="X",$M$11,$M$11:$M$12)</formula1>
    </dataValidation>
    <dataValidation type="list" showInputMessage="1" showErrorMessage="1" errorTitle="Indication" error="Select option via drop-down list." sqref="G48" xr:uid="{CCF3FC63-C568-4A2B-A1A2-811AFCB58750}">
      <formula1>IF($F$48="X",$M$11,$M$11:$M$12)</formula1>
    </dataValidation>
    <dataValidation type="list" showInputMessage="1" showErrorMessage="1" errorTitle="Indication" error="Select option via drop-down list." sqref="G49" xr:uid="{217CFDAD-9AF5-44B3-A4D3-F2E5A2B4130A}">
      <formula1>IF($F$49="X",$M$11,$M$11:$M$12)</formula1>
    </dataValidation>
    <dataValidation type="list" showInputMessage="1" showErrorMessage="1" errorTitle="Indication" error="Select option via drop-down list." sqref="G50" xr:uid="{02539B1B-0565-41B5-BEEB-C237168B11F0}">
      <formula1>IF($F$50="X",$M$11,$M$11:$M$12)</formula1>
    </dataValidation>
    <dataValidation type="list" showInputMessage="1" showErrorMessage="1" errorTitle="Indication" error="Select option via drop-down list." sqref="G51" xr:uid="{69001CA6-E6B8-4ED4-83DA-A06F78AA259E}">
      <formula1>IF($F$51="X",$M$11,$M$11:$M$12)</formula1>
    </dataValidation>
    <dataValidation type="list" showInputMessage="1" showErrorMessage="1" errorTitle="Indication" error="Select option via drop-down list." sqref="G52" xr:uid="{3941F758-6136-4510-A7FB-F285253D2F79}">
      <formula1>IF($F$52="X",$M$11,$M$11:$M$12)</formula1>
    </dataValidation>
    <dataValidation type="list" showInputMessage="1" showErrorMessage="1" errorTitle="Indication" error="Select option via drop-down list." sqref="G53" xr:uid="{050564AA-4F68-4F38-8E07-7BCC4BE13D0D}">
      <formula1>IF($F$53="X",$M$11,$M$11:$M$12)</formula1>
    </dataValidation>
    <dataValidation type="list" showInputMessage="1" showErrorMessage="1" errorTitle="Indication" error="Select option via drop-down list." sqref="G54" xr:uid="{0E7EA438-FE8E-46FC-A5BC-5C21B93DB1AE}">
      <formula1>IF($F$54="X",$M$11,$M$11:$M$12)</formula1>
    </dataValidation>
    <dataValidation type="list" showInputMessage="1" showErrorMessage="1" errorTitle="Indication" error="Select option via drop-down list." sqref="G55" xr:uid="{C3062044-64DD-4A4E-9385-468152220E0C}">
      <formula1>IF($F$55="X",$M$11,$M$11:$M$12)</formula1>
    </dataValidation>
    <dataValidation type="list" showInputMessage="1" showErrorMessage="1" errorTitle="Indication" error="Select option via drop-down list." sqref="G56" xr:uid="{E8981E69-F035-4107-AD23-80CED1CE4699}">
      <formula1>IF($F$56="X",$M$11,$M$11:$M$12)</formula1>
    </dataValidation>
    <dataValidation type="list" showInputMessage="1" showErrorMessage="1" errorTitle="Indication" error="Select option via drop-down list." sqref="G57" xr:uid="{BE781B0B-8C57-4065-AC1A-EA0A3F92CDDA}">
      <formula1>IF($F$57="X",$M$11,$M$11:$M$12)</formula1>
    </dataValidation>
    <dataValidation type="list" showInputMessage="1" showErrorMessage="1" errorTitle="Indication" error="Select option via drop-down list." sqref="G58" xr:uid="{C095984D-B9F6-4BF4-B899-9DD26775F5CB}">
      <formula1>IF($F$58="X",$M$11,$M$11:$M$12)</formula1>
    </dataValidation>
    <dataValidation type="list" showInputMessage="1" showErrorMessage="1" errorTitle="Indication" error="Select option via drop-down list." sqref="G59" xr:uid="{E7728C25-F63D-4E57-A7DA-FDC7BE312819}">
      <formula1>IF($F$59="X",$M$11,$M$11:$M$12)</formula1>
    </dataValidation>
  </dataValidations>
  <pageMargins left="0.7" right="0.7" top="0.75" bottom="0.75" header="0.3" footer="0.3"/>
  <pageSetup scale="60" orientation="portrait" r:id="rId1"/>
  <headerFooter>
    <oddFooter>&amp;L&amp;"Arial,Regular"&amp;7&amp;F&amp;C&amp;"Arial,Regular"&amp;7© DKG  All rights reserved&amp;R&amp;"Arial,Regular"&amp;7&amp;P</oddFooter>
  </headerFooter>
  <colBreaks count="1" manualBreakCount="1">
    <brk id="5" max="1048575" man="1"/>
  </colBreaks>
  <drawing r:id="rId2"/>
  <legacyDrawing r:id="rId3"/>
  <extLst>
    <ext xmlns:x14="http://schemas.microsoft.com/office/spreadsheetml/2009/9/main" uri="{CCE6A557-97BC-4b89-ADB6-D9C93CAAB3DF}">
      <x14:dataValidations xmlns:xm="http://schemas.microsoft.com/office/excel/2006/main" count="100">
        <x14:dataValidation type="list" showInputMessage="1" showErrorMessage="1" errorTitle="Indication" error="Select option via drop-down list." xr:uid="{263E5EC2-FDC2-4FBA-BE8E-1D43974FDA7F}">
          <x14:formula1>
            <xm:f>IF(C$60="X",Datenquelle!$G$5,Datenquelle!$G$5:$G$6)</xm:f>
          </x14:formula1>
          <xm:sqref>D60</xm:sqref>
        </x14:dataValidation>
        <x14:dataValidation type="list" showInputMessage="1" showErrorMessage="1" xr:uid="{FF0CF84D-51F6-4BE0-A5A2-B7AC96E108D3}">
          <x14:formula1>
            <xm:f>IF(D$60="X",Datenquelle!$G$5,Datenquelle!$G$5:$G$6)</xm:f>
          </x14:formula1>
          <xm:sqref>C60</xm:sqref>
        </x14:dataValidation>
        <x14:dataValidation type="list" showInputMessage="1" showErrorMessage="1" errorTitle="Indication" error="Select option via drop-down list." xr:uid="{12D72DFF-73EF-480E-992F-12DA21854B28}">
          <x14:formula1>
            <xm:f>IF(C$59="X",Datenquelle!$G$5,Datenquelle!$G$5:$G$6)</xm:f>
          </x14:formula1>
          <xm:sqref>D59</xm:sqref>
        </x14:dataValidation>
        <x14:dataValidation type="list" showInputMessage="1" showErrorMessage="1" xr:uid="{7A9964A2-42B1-4EBD-883F-F670CF8104C3}">
          <x14:formula1>
            <xm:f>IF(D$59="X",Datenquelle!$G$5,Datenquelle!$G$5:$G$6)</xm:f>
          </x14:formula1>
          <xm:sqref>C59</xm:sqref>
        </x14:dataValidation>
        <x14:dataValidation type="list" showInputMessage="1" showErrorMessage="1" errorTitle="Indication" error="Select option via drop-down list." xr:uid="{BEA51E38-9DA0-476D-8FCD-FCCF2BBD76CD}">
          <x14:formula1>
            <xm:f>IF(C$58="X",Datenquelle!$G$5,Datenquelle!$G$5:$G$6)</xm:f>
          </x14:formula1>
          <xm:sqref>D58</xm:sqref>
        </x14:dataValidation>
        <x14:dataValidation type="list" showInputMessage="1" showErrorMessage="1" xr:uid="{9276DEFF-7694-4B00-B06F-8538647397E2}">
          <x14:formula1>
            <xm:f>IF(D$58="X",Datenquelle!$G$5,Datenquelle!$G$5:$G$6)</xm:f>
          </x14:formula1>
          <xm:sqref>C58</xm:sqref>
        </x14:dataValidation>
        <x14:dataValidation type="list" showInputMessage="1" showErrorMessage="1" errorTitle="Indication" error="Select option via drop-down list." xr:uid="{11872243-9F69-4BE3-87EA-73833D1244D8}">
          <x14:formula1>
            <xm:f>IF(C$57="X",Datenquelle!$G$5,Datenquelle!$G$5:$G$6)</xm:f>
          </x14:formula1>
          <xm:sqref>D57</xm:sqref>
        </x14:dataValidation>
        <x14:dataValidation type="list" showInputMessage="1" showErrorMessage="1" xr:uid="{2C7475E6-55C4-47FA-9660-B4CB8A72262E}">
          <x14:formula1>
            <xm:f>IF(D$57="X",Datenquelle!$G$5,Datenquelle!$G$5:$G$6)</xm:f>
          </x14:formula1>
          <xm:sqref>C57</xm:sqref>
        </x14:dataValidation>
        <x14:dataValidation type="list" showInputMessage="1" showErrorMessage="1" errorTitle="Indication" error="Select option via drop-down list." xr:uid="{716A88FC-4887-4857-86F9-A34FB9BA7200}">
          <x14:formula1>
            <xm:f>IF(C$56="X",Datenquelle!$G$5,Datenquelle!$G$5:$G$6)</xm:f>
          </x14:formula1>
          <xm:sqref>D56</xm:sqref>
        </x14:dataValidation>
        <x14:dataValidation type="list" showInputMessage="1" showErrorMessage="1" xr:uid="{4A69196A-E9BD-4BED-8950-B79263D6509C}">
          <x14:formula1>
            <xm:f>IF(D$56="X",Datenquelle!$G$5,Datenquelle!$G$5:$G$6)</xm:f>
          </x14:formula1>
          <xm:sqref>C56</xm:sqref>
        </x14:dataValidation>
        <x14:dataValidation type="list" showInputMessage="1" showErrorMessage="1" errorTitle="Indication" error="Select option via drop-down list." xr:uid="{3F720F1E-4C2F-423B-9891-844844CE765D}">
          <x14:formula1>
            <xm:f>IF(C$55="X",Datenquelle!$G$5,Datenquelle!$G$5:$G$6)</xm:f>
          </x14:formula1>
          <xm:sqref>D55</xm:sqref>
        </x14:dataValidation>
        <x14:dataValidation type="list" showInputMessage="1" showErrorMessage="1" xr:uid="{A22FA2E0-F739-4151-A44D-34BA6492C9E5}">
          <x14:formula1>
            <xm:f>IF(D$55="X",Datenquelle!$G$5,Datenquelle!$G$5:$G$6)</xm:f>
          </x14:formula1>
          <xm:sqref>C55</xm:sqref>
        </x14:dataValidation>
        <x14:dataValidation type="list" showInputMessage="1" showErrorMessage="1" errorTitle="Indication" error="Select option via drop-down list." xr:uid="{CCDAE22A-9E48-4CCF-80B4-BC906E6BEA05}">
          <x14:formula1>
            <xm:f>IF(C$54="X",Datenquelle!$G$5,Datenquelle!$G$5:$G$6)</xm:f>
          </x14:formula1>
          <xm:sqref>D54</xm:sqref>
        </x14:dataValidation>
        <x14:dataValidation type="list" showInputMessage="1" showErrorMessage="1" xr:uid="{087CB902-7B23-415B-86C3-DF57D443FFAE}">
          <x14:formula1>
            <xm:f>IF(D$54="X",Datenquelle!$G$5,Datenquelle!$G$5:$G$6)</xm:f>
          </x14:formula1>
          <xm:sqref>C54</xm:sqref>
        </x14:dataValidation>
        <x14:dataValidation type="list" showInputMessage="1" showErrorMessage="1" errorTitle="Indication" error="Select option via drop-down list." xr:uid="{17998C1B-AC06-42C7-9F8A-FEC52E86C97A}">
          <x14:formula1>
            <xm:f>IF(C$53="X",Datenquelle!$G$5,Datenquelle!$G$5:$G$6)</xm:f>
          </x14:formula1>
          <xm:sqref>D53</xm:sqref>
        </x14:dataValidation>
        <x14:dataValidation type="list" showInputMessage="1" showErrorMessage="1" xr:uid="{09250D54-7E3E-46E3-95EF-4A224DDA9194}">
          <x14:formula1>
            <xm:f>IF(D$53="X",Datenquelle!$G$5,Datenquelle!$G$5:$G$6)</xm:f>
          </x14:formula1>
          <xm:sqref>C53</xm:sqref>
        </x14:dataValidation>
        <x14:dataValidation type="list" showInputMessage="1" showErrorMessage="1" errorTitle="Indication" error="Select option via drop-down list." xr:uid="{046CF8E6-7D7B-4CFC-B86D-550E420E0F00}">
          <x14:formula1>
            <xm:f>IF(C$52="X",Datenquelle!$G$5,Datenquelle!$G$5:$G$6)</xm:f>
          </x14:formula1>
          <xm:sqref>D52</xm:sqref>
        </x14:dataValidation>
        <x14:dataValidation type="list" showInputMessage="1" showErrorMessage="1" xr:uid="{EE46D319-4DD8-4676-A149-A2B7D4D33996}">
          <x14:formula1>
            <xm:f>IF(D$52="X",Datenquelle!$G$5,Datenquelle!$G$5:$G$6)</xm:f>
          </x14:formula1>
          <xm:sqref>C52</xm:sqref>
        </x14:dataValidation>
        <x14:dataValidation type="list" showInputMessage="1" showErrorMessage="1" errorTitle="Indication" error="Select option via drop-down list." xr:uid="{4EE7FA7A-A8AE-4376-9CF2-8C8543887A2F}">
          <x14:formula1>
            <xm:f>IF(C$51="X",Datenquelle!$G$5,Datenquelle!$G$5:$G$6)</xm:f>
          </x14:formula1>
          <xm:sqref>D51</xm:sqref>
        </x14:dataValidation>
        <x14:dataValidation type="list" showInputMessage="1" showErrorMessage="1" xr:uid="{61F91A84-751B-4252-8FCC-7514FAFDCB13}">
          <x14:formula1>
            <xm:f>IF(D$51="X",Datenquelle!$G$5,Datenquelle!$G$5:$G$6)</xm:f>
          </x14:formula1>
          <xm:sqref>C51</xm:sqref>
        </x14:dataValidation>
        <x14:dataValidation type="list" showInputMessage="1" showErrorMessage="1" errorTitle="Indication" error="Select option via drop-down list." xr:uid="{2E00E192-92B5-497F-9DC3-69F9ABF1A770}">
          <x14:formula1>
            <xm:f>IF(C$50="X",Datenquelle!$G$5,Datenquelle!$G$5:$G$6)</xm:f>
          </x14:formula1>
          <xm:sqref>D50</xm:sqref>
        </x14:dataValidation>
        <x14:dataValidation type="list" showInputMessage="1" showErrorMessage="1" xr:uid="{806F38B0-FB50-4FA4-9FD0-1FC1AAC0A011}">
          <x14:formula1>
            <xm:f>IF(D$50="X",Datenquelle!$G$5,Datenquelle!$G$5:$G$6)</xm:f>
          </x14:formula1>
          <xm:sqref>C50</xm:sqref>
        </x14:dataValidation>
        <x14:dataValidation type="list" showInputMessage="1" showErrorMessage="1" errorTitle="Indication" error="Select option via drop-down list." xr:uid="{5F94046A-88A7-4591-8F71-388E9D420D1B}">
          <x14:formula1>
            <xm:f>IF(C$49="X",Datenquelle!$G$5,Datenquelle!$G$5:$G$6)</xm:f>
          </x14:formula1>
          <xm:sqref>D49</xm:sqref>
        </x14:dataValidation>
        <x14:dataValidation type="list" showInputMessage="1" showErrorMessage="1" xr:uid="{866BD0A7-FA5E-4B6A-8BC9-1AC9AEE8FBEE}">
          <x14:formula1>
            <xm:f>IF(D$49="X",Datenquelle!$G$5,Datenquelle!$G$5:$G$6)</xm:f>
          </x14:formula1>
          <xm:sqref>C49</xm:sqref>
        </x14:dataValidation>
        <x14:dataValidation type="list" showInputMessage="1" showErrorMessage="1" errorTitle="Indication" error="Select option via drop-down list." xr:uid="{BAAA746A-86A3-41FD-AA7C-AAF741D35B7E}">
          <x14:formula1>
            <xm:f>IF(C$48="X",Datenquelle!$G$5,Datenquelle!$G$5:$G$6)</xm:f>
          </x14:formula1>
          <xm:sqref>D48</xm:sqref>
        </x14:dataValidation>
        <x14:dataValidation type="list" showInputMessage="1" showErrorMessage="1" xr:uid="{4291CDA3-42EC-41D6-94AA-91BA8D5D2427}">
          <x14:formula1>
            <xm:f>IF(D$48="X",Datenquelle!$G$5,Datenquelle!$G$5:$G$6)</xm:f>
          </x14:formula1>
          <xm:sqref>C48</xm:sqref>
        </x14:dataValidation>
        <x14:dataValidation type="list" showInputMessage="1" showErrorMessage="1" errorTitle="Indication" error="Select option via drop-down list." xr:uid="{79DDBBA0-F5BB-4F9B-BC27-AC6E5EB040C7}">
          <x14:formula1>
            <xm:f>IF(C$47="X",Datenquelle!$G$5,Datenquelle!$G$5:$G$6)</xm:f>
          </x14:formula1>
          <xm:sqref>D47</xm:sqref>
        </x14:dataValidation>
        <x14:dataValidation type="list" showInputMessage="1" showErrorMessage="1" xr:uid="{43CA5BBF-AF07-4D8E-8D2E-C52E519B087E}">
          <x14:formula1>
            <xm:f>IF(D$47="X",Datenquelle!$G$5,Datenquelle!$G$5:$G$6)</xm:f>
          </x14:formula1>
          <xm:sqref>C47</xm:sqref>
        </x14:dataValidation>
        <x14:dataValidation type="list" showInputMessage="1" showErrorMessage="1" errorTitle="Indication" error="Select option via drop-down list." xr:uid="{C2872B9C-823E-479E-8532-889DA5CCF67B}">
          <x14:formula1>
            <xm:f>IF(C$46="X",Datenquelle!$G$5,Datenquelle!$G$5:$G$6)</xm:f>
          </x14:formula1>
          <xm:sqref>D46</xm:sqref>
        </x14:dataValidation>
        <x14:dataValidation type="list" showInputMessage="1" showErrorMessage="1" xr:uid="{3FD5A073-702F-41AF-A77E-74826D71E4D5}">
          <x14:formula1>
            <xm:f>IF(D$46="X",Datenquelle!$G$5,Datenquelle!$G$5:$G$6)</xm:f>
          </x14:formula1>
          <xm:sqref>C46</xm:sqref>
        </x14:dataValidation>
        <x14:dataValidation type="list" showInputMessage="1" showErrorMessage="1" errorTitle="Indication" error="Select option via drop-down list." xr:uid="{FB229A14-1CD5-49B4-A96C-A93FBD1B172F}">
          <x14:formula1>
            <xm:f>IF(C$45="X",Datenquelle!$G$5,Datenquelle!$G$5:$G$6)</xm:f>
          </x14:formula1>
          <xm:sqref>D45</xm:sqref>
        </x14:dataValidation>
        <x14:dataValidation type="list" showInputMessage="1" showErrorMessage="1" xr:uid="{79C200E1-7A67-4886-BC6A-1E453784D07A}">
          <x14:formula1>
            <xm:f>IF(D$45="X",Datenquelle!$G$5,Datenquelle!$G$5:$G$6)</xm:f>
          </x14:formula1>
          <xm:sqref>C45</xm:sqref>
        </x14:dataValidation>
        <x14:dataValidation type="list" showInputMessage="1" showErrorMessage="1" errorTitle="Indication" error="Select option via drop-down list." xr:uid="{6A563CAD-EE19-4413-810C-779B68D0B5F5}">
          <x14:formula1>
            <xm:f>IF(C$44="X",Datenquelle!$G$5,Datenquelle!$G$5:$G$6)</xm:f>
          </x14:formula1>
          <xm:sqref>D44</xm:sqref>
        </x14:dataValidation>
        <x14:dataValidation type="list" showInputMessage="1" showErrorMessage="1" xr:uid="{47A53216-8FC3-4C88-ADB0-D693F26D0E22}">
          <x14:formula1>
            <xm:f>IF(D$44="X",Datenquelle!$G$5,Datenquelle!$G$5:$G$6)</xm:f>
          </x14:formula1>
          <xm:sqref>C44</xm:sqref>
        </x14:dataValidation>
        <x14:dataValidation type="list" showInputMessage="1" showErrorMessage="1" errorTitle="Indication" error="Select option via drop-down list." xr:uid="{926CCE03-1932-4E99-BE9B-455D9C44D1FC}">
          <x14:formula1>
            <xm:f>IF(C$43="X",Datenquelle!$G$5,Datenquelle!$G$5:$G$6)</xm:f>
          </x14:formula1>
          <xm:sqref>D43</xm:sqref>
        </x14:dataValidation>
        <x14:dataValidation type="list" showInputMessage="1" showErrorMessage="1" xr:uid="{B65782D1-8AE0-42CC-93B1-5E06007CA9CB}">
          <x14:formula1>
            <xm:f>IF(D$43="X",Datenquelle!$G$5,Datenquelle!$G$5:$G$6)</xm:f>
          </x14:formula1>
          <xm:sqref>C43</xm:sqref>
        </x14:dataValidation>
        <x14:dataValidation type="list" showInputMessage="1" showErrorMessage="1" errorTitle="Indication" error="Select option via drop-down list." xr:uid="{A32E2323-A7A3-4FB1-82A9-7F5EE3F30441}">
          <x14:formula1>
            <xm:f>IF(C$42="X",Datenquelle!$G$5,Datenquelle!$G$5:$G$6)</xm:f>
          </x14:formula1>
          <xm:sqref>D42</xm:sqref>
        </x14:dataValidation>
        <x14:dataValidation type="list" showInputMessage="1" showErrorMessage="1" xr:uid="{0A8F6008-5101-4A70-876C-5CAC83861BED}">
          <x14:formula1>
            <xm:f>IF(D$42="X",Datenquelle!$G$5,Datenquelle!$G$5:$G$6)</xm:f>
          </x14:formula1>
          <xm:sqref>C42</xm:sqref>
        </x14:dataValidation>
        <x14:dataValidation type="list" showInputMessage="1" showErrorMessage="1" errorTitle="Indication" error="Select option via drop-down list." xr:uid="{EDEFFA76-7E33-489A-917A-C6617FBB2E9B}">
          <x14:formula1>
            <xm:f>IF(C$41="X",Datenquelle!$G$5,Datenquelle!$G$5:$G$6)</xm:f>
          </x14:formula1>
          <xm:sqref>D41</xm:sqref>
        </x14:dataValidation>
        <x14:dataValidation type="list" showInputMessage="1" showErrorMessage="1" xr:uid="{911B152D-6C9E-40E8-9EAE-A3635F8C8401}">
          <x14:formula1>
            <xm:f>IF(D$41="X",Datenquelle!$G$5,Datenquelle!$G$5:$G$6)</xm:f>
          </x14:formula1>
          <xm:sqref>C41</xm:sqref>
        </x14:dataValidation>
        <x14:dataValidation type="list" showInputMessage="1" showErrorMessage="1" errorTitle="Indication" error="Select option via drop-down list." xr:uid="{8A561D1E-D547-470C-8B9E-F03AEA3002F5}">
          <x14:formula1>
            <xm:f>IF(C$40="X",Datenquelle!$G$5,Datenquelle!$G$5:$G$6)</xm:f>
          </x14:formula1>
          <xm:sqref>D40</xm:sqref>
        </x14:dataValidation>
        <x14:dataValidation type="list" showInputMessage="1" showErrorMessage="1" xr:uid="{8C655748-3893-4780-AD9D-99F0E26D464A}">
          <x14:formula1>
            <xm:f>IF(D$40="X",Datenquelle!$G$5,Datenquelle!$G$5:$G$6)</xm:f>
          </x14:formula1>
          <xm:sqref>C40</xm:sqref>
        </x14:dataValidation>
        <x14:dataValidation type="list" showInputMessage="1" showErrorMessage="1" errorTitle="Indication" error="Select option via drop-down list." xr:uid="{8B4168B7-E62E-4AB1-B2BD-EA9D09A09C3B}">
          <x14:formula1>
            <xm:f>IF(C$39="X",Datenquelle!$G$5,Datenquelle!$G$5:$G$6)</xm:f>
          </x14:formula1>
          <xm:sqref>D39</xm:sqref>
        </x14:dataValidation>
        <x14:dataValidation type="list" showInputMessage="1" showErrorMessage="1" xr:uid="{DB7BA7A7-208D-4913-9CE6-5238A912A1BC}">
          <x14:formula1>
            <xm:f>IF(D$39="X",Datenquelle!$G$5,Datenquelle!$G$5:$G$6)</xm:f>
          </x14:formula1>
          <xm:sqref>C39</xm:sqref>
        </x14:dataValidation>
        <x14:dataValidation type="list" showInputMessage="1" showErrorMessage="1" errorTitle="Indication" error="Select option via drop-down list." xr:uid="{EC8FB5F9-2DA2-4DB6-8091-A612C5BC1C12}">
          <x14:formula1>
            <xm:f>IF(C$38="X",Datenquelle!$G$5,Datenquelle!$G$5:$G$6)</xm:f>
          </x14:formula1>
          <xm:sqref>D38</xm:sqref>
        </x14:dataValidation>
        <x14:dataValidation type="list" showInputMessage="1" showErrorMessage="1" xr:uid="{275B7495-FA43-4C5F-932E-2564D60C17EA}">
          <x14:formula1>
            <xm:f>IF(D$38="X",Datenquelle!$G$5,Datenquelle!$G$5:$G$6)</xm:f>
          </x14:formula1>
          <xm:sqref>C38</xm:sqref>
        </x14:dataValidation>
        <x14:dataValidation type="list" showInputMessage="1" showErrorMessage="1" errorTitle="Indication" error="Select option via drop-down list." xr:uid="{98B59639-7C1F-4E26-91D2-E1561439F13A}">
          <x14:formula1>
            <xm:f>IF(C$37="X",Datenquelle!$G$5,Datenquelle!$G$5:$G$6)</xm:f>
          </x14:formula1>
          <xm:sqref>D37</xm:sqref>
        </x14:dataValidation>
        <x14:dataValidation type="list" showInputMessage="1" showErrorMessage="1" xr:uid="{387DC5CD-1D38-4FED-9538-238591273AFE}">
          <x14:formula1>
            <xm:f>IF(D$37="X",Datenquelle!$G$5,Datenquelle!$G$5:$G$6)</xm:f>
          </x14:formula1>
          <xm:sqref>C37</xm:sqref>
        </x14:dataValidation>
        <x14:dataValidation type="list" showInputMessage="1" showErrorMessage="1" errorTitle="Indication" error="Select option via drop-down list." xr:uid="{20A299FD-5F97-4E8E-B34F-8B274C2BB5F6}">
          <x14:formula1>
            <xm:f>IF(C$36="X",Datenquelle!$G$5,Datenquelle!$G$5:$G$6)</xm:f>
          </x14:formula1>
          <xm:sqref>D36</xm:sqref>
        </x14:dataValidation>
        <x14:dataValidation type="list" showInputMessage="1" showErrorMessage="1" xr:uid="{DE9DC007-2118-4B47-8366-1CD05AC81949}">
          <x14:formula1>
            <xm:f>IF(D$36="X",Datenquelle!$G$5,Datenquelle!$G$5:$G$6)</xm:f>
          </x14:formula1>
          <xm:sqref>C36</xm:sqref>
        </x14:dataValidation>
        <x14:dataValidation type="list" showInputMessage="1" showErrorMessage="1" errorTitle="Indication" error="Select option via drop-down list." xr:uid="{3EAE8F55-BEB6-440F-8EC6-A7188D374C45}">
          <x14:formula1>
            <xm:f>IF(C$35="X",Datenquelle!$G$5,Datenquelle!$G$5:$G$6)</xm:f>
          </x14:formula1>
          <xm:sqref>D35</xm:sqref>
        </x14:dataValidation>
        <x14:dataValidation type="list" showInputMessage="1" showErrorMessage="1" xr:uid="{E5AD3247-E063-43E3-91E9-9468E4CEAEF6}">
          <x14:formula1>
            <xm:f>IF(D$35="X",Datenquelle!$G$5,Datenquelle!$G$5:$G$6)</xm:f>
          </x14:formula1>
          <xm:sqref>C35</xm:sqref>
        </x14:dataValidation>
        <x14:dataValidation type="list" showInputMessage="1" showErrorMessage="1" errorTitle="Indication" error="Select option via drop-down list." xr:uid="{5BE9B302-ACED-4E78-89BB-D6A469EEAD75}">
          <x14:formula1>
            <xm:f>IF(C$34="X",Datenquelle!$G$5,Datenquelle!$G$5:$G$6)</xm:f>
          </x14:formula1>
          <xm:sqref>D34</xm:sqref>
        </x14:dataValidation>
        <x14:dataValidation type="list" showInputMessage="1" showErrorMessage="1" xr:uid="{81D051EA-C971-48D3-8B0C-BB6EB33DC674}">
          <x14:formula1>
            <xm:f>IF(D$34="X",Datenquelle!$G$5,Datenquelle!$G$5:$G$6)</xm:f>
          </x14:formula1>
          <xm:sqref>C34</xm:sqref>
        </x14:dataValidation>
        <x14:dataValidation type="list" showInputMessage="1" showErrorMessage="1" errorTitle="Indication" error="Select option via drop-down list." xr:uid="{9B47C9AD-24C5-4220-BDC1-5BF75794E480}">
          <x14:formula1>
            <xm:f>IF(C$33="X",Datenquelle!$G$5,Datenquelle!$G$5:$G$6)</xm:f>
          </x14:formula1>
          <xm:sqref>D33</xm:sqref>
        </x14:dataValidation>
        <x14:dataValidation type="list" showInputMessage="1" showErrorMessage="1" xr:uid="{5AB6E70D-F3DD-4C5E-98CF-BE9A9FB3C320}">
          <x14:formula1>
            <xm:f>IF(D$33="X",Datenquelle!$G$5,Datenquelle!$G$5:$G$6)</xm:f>
          </x14:formula1>
          <xm:sqref>C33</xm:sqref>
        </x14:dataValidation>
        <x14:dataValidation type="list" showInputMessage="1" showErrorMessage="1" errorTitle="Indication" error="Select option via drop-down list." xr:uid="{8049CFA3-8F66-4F07-9ECB-0DF023A61FA7}">
          <x14:formula1>
            <xm:f>IF(C$32="X",Datenquelle!$G$5,Datenquelle!$G$5:$G$6)</xm:f>
          </x14:formula1>
          <xm:sqref>D32</xm:sqref>
        </x14:dataValidation>
        <x14:dataValidation type="list" showInputMessage="1" showErrorMessage="1" xr:uid="{87CD1769-D930-4DC4-8F4D-CF4D786DF970}">
          <x14:formula1>
            <xm:f>IF(D$32="X",Datenquelle!$G$5,Datenquelle!$G$5:$G$6)</xm:f>
          </x14:formula1>
          <xm:sqref>C32</xm:sqref>
        </x14:dataValidation>
        <x14:dataValidation type="list" showInputMessage="1" showErrorMessage="1" errorTitle="Indication" error="Select option via drop-down list." xr:uid="{5B5679F8-A01C-4382-AD73-CA63D15553E3}">
          <x14:formula1>
            <xm:f>IF(C$31="X",Datenquelle!$G$5,Datenquelle!$G$5:$G$6)</xm:f>
          </x14:formula1>
          <xm:sqref>D31</xm:sqref>
        </x14:dataValidation>
        <x14:dataValidation type="list" showInputMessage="1" showErrorMessage="1" xr:uid="{84E0839B-2601-44DA-9ECC-0DB65BDBBA0D}">
          <x14:formula1>
            <xm:f>IF(D$31="X",Datenquelle!$G$5,Datenquelle!$G$5:$G$6)</xm:f>
          </x14:formula1>
          <xm:sqref>C31</xm:sqref>
        </x14:dataValidation>
        <x14:dataValidation type="list" showInputMessage="1" showErrorMessage="1" errorTitle="Indication" error="Select option via drop-down list." xr:uid="{A696D108-9EA1-459A-86C5-81A9FD333867}">
          <x14:formula1>
            <xm:f>IF(C$30="X",Datenquelle!$G$5,Datenquelle!$G$5:$G$6)</xm:f>
          </x14:formula1>
          <xm:sqref>D30</xm:sqref>
        </x14:dataValidation>
        <x14:dataValidation type="list" showInputMessage="1" showErrorMessage="1" xr:uid="{FFF0E296-09E1-432D-AD38-36E6AD2459A4}">
          <x14:formula1>
            <xm:f>IF(D$30="X",Datenquelle!$G$5,Datenquelle!$G$5:$G$6)</xm:f>
          </x14:formula1>
          <xm:sqref>C30</xm:sqref>
        </x14:dataValidation>
        <x14:dataValidation type="list" showInputMessage="1" showErrorMessage="1" errorTitle="Indication" error="Select option via drop-down list." xr:uid="{568D22DF-B876-49C0-96DB-59912157BBB6}">
          <x14:formula1>
            <xm:f>IF(C$29="X",Datenquelle!$G$5,Datenquelle!$G$5:$G$6)</xm:f>
          </x14:formula1>
          <xm:sqref>D29</xm:sqref>
        </x14:dataValidation>
        <x14:dataValidation type="list" showInputMessage="1" showErrorMessage="1" xr:uid="{308E613B-A81A-452B-BC7C-E4C7DD074ECF}">
          <x14:formula1>
            <xm:f>IF(D$29="X",Datenquelle!$G$5,Datenquelle!$G$5:$G$6)</xm:f>
          </x14:formula1>
          <xm:sqref>C29</xm:sqref>
        </x14:dataValidation>
        <x14:dataValidation type="list" showInputMessage="1" showErrorMessage="1" errorTitle="Indication" error="Select option via drop-down list." xr:uid="{D9608FF4-3FB4-4A2E-A5C5-73451D4A1938}">
          <x14:formula1>
            <xm:f>IF(C$28="X",Datenquelle!$G$5,Datenquelle!$G$5:$G$6)</xm:f>
          </x14:formula1>
          <xm:sqref>D28</xm:sqref>
        </x14:dataValidation>
        <x14:dataValidation type="list" showInputMessage="1" showErrorMessage="1" xr:uid="{0156E703-97AC-43DF-9D82-E7F287B77464}">
          <x14:formula1>
            <xm:f>IF(D$28="X",Datenquelle!$G$5,Datenquelle!$G$5:$G$6)</xm:f>
          </x14:formula1>
          <xm:sqref>C28</xm:sqref>
        </x14:dataValidation>
        <x14:dataValidation type="list" showInputMessage="1" showErrorMessage="1" errorTitle="Indication" error="Select option via drop-down list." xr:uid="{676FAC24-2BC7-417A-9D04-5BC547819AA5}">
          <x14:formula1>
            <xm:f>IF(C$27="X",Datenquelle!$G$5,Datenquelle!$G$5:$G$6)</xm:f>
          </x14:formula1>
          <xm:sqref>D27</xm:sqref>
        </x14:dataValidation>
        <x14:dataValidation type="list" showInputMessage="1" showErrorMessage="1" xr:uid="{78FEFA46-67A9-4421-A972-635CC7F86BBD}">
          <x14:formula1>
            <xm:f>IF(D$27="X",Datenquelle!$G$5,Datenquelle!$G$5:$G$6)</xm:f>
          </x14:formula1>
          <xm:sqref>C27</xm:sqref>
        </x14:dataValidation>
        <x14:dataValidation type="list" showInputMessage="1" showErrorMessage="1" errorTitle="Indication" error="Select option via drop-down list." xr:uid="{57D4D3F5-86CC-4688-B4F5-7831396B6E7A}">
          <x14:formula1>
            <xm:f>IF(C$26="X",Datenquelle!$G$5,Datenquelle!$G$5:$G$6)</xm:f>
          </x14:formula1>
          <xm:sqref>D26</xm:sqref>
        </x14:dataValidation>
        <x14:dataValidation type="list" showInputMessage="1" showErrorMessage="1" xr:uid="{6360E3D1-F0CF-4FCC-8200-631BA8CAE275}">
          <x14:formula1>
            <xm:f>IF(D$26="X",Datenquelle!$G$5,Datenquelle!$G$5:$G$6)</xm:f>
          </x14:formula1>
          <xm:sqref>C26</xm:sqref>
        </x14:dataValidation>
        <x14:dataValidation type="list" showInputMessage="1" showErrorMessage="1" errorTitle="Indication" error="Select option via drop-down list." xr:uid="{13D5C565-F2F5-4F30-B3D5-22F418CA486B}">
          <x14:formula1>
            <xm:f>IF(C$25="X",Datenquelle!$G$5,Datenquelle!$G$5:$G$6)</xm:f>
          </x14:formula1>
          <xm:sqref>D25</xm:sqref>
        </x14:dataValidation>
        <x14:dataValidation type="list" showInputMessage="1" showErrorMessage="1" xr:uid="{81CCA70B-4408-4244-8160-57C9FDBDE3FA}">
          <x14:formula1>
            <xm:f>IF(D$25="X",Datenquelle!$G$5,Datenquelle!$G$5:$G$6)</xm:f>
          </x14:formula1>
          <xm:sqref>C25</xm:sqref>
        </x14:dataValidation>
        <x14:dataValidation type="list" showInputMessage="1" showErrorMessage="1" errorTitle="Indication" error="Select option via drop-down list." xr:uid="{36E9366A-71D4-49DF-8942-16FA75DAFF24}">
          <x14:formula1>
            <xm:f>IF(C$24="X",Datenquelle!$G$5,Datenquelle!$G$5:$G$6)</xm:f>
          </x14:formula1>
          <xm:sqref>D24</xm:sqref>
        </x14:dataValidation>
        <x14:dataValidation type="list" showInputMessage="1" showErrorMessage="1" xr:uid="{EF1EA8CE-184A-4B51-BDD6-0D2E815E0E82}">
          <x14:formula1>
            <xm:f>IF(D$24="X",Datenquelle!$G$5,Datenquelle!$G$5:$G$6)</xm:f>
          </x14:formula1>
          <xm:sqref>C24</xm:sqref>
        </x14:dataValidation>
        <x14:dataValidation type="list" showInputMessage="1" showErrorMessage="1" errorTitle="Indication" error="Select option via drop-down list." xr:uid="{728FB315-5AA8-43BD-850E-E4C4BF61EC76}">
          <x14:formula1>
            <xm:f>IF(C$23="X",Datenquelle!$G$5,Datenquelle!$G$5:$G$6)</xm:f>
          </x14:formula1>
          <xm:sqref>D23</xm:sqref>
        </x14:dataValidation>
        <x14:dataValidation type="list" showInputMessage="1" showErrorMessage="1" xr:uid="{45EAF2EE-D3BD-4E57-8A3D-870BEB487C31}">
          <x14:formula1>
            <xm:f>IF(D$23="X",Datenquelle!$G$5,Datenquelle!$G$5:$G$6)</xm:f>
          </x14:formula1>
          <xm:sqref>C23</xm:sqref>
        </x14:dataValidation>
        <x14:dataValidation type="list" showInputMessage="1" showErrorMessage="1" errorTitle="Indication" error="Select option via drop-down list." xr:uid="{CFA62EE3-46B8-47E0-A142-6C760CA2F280}">
          <x14:formula1>
            <xm:f>IF(C$22="X",Datenquelle!$G$5,Datenquelle!$G$5:$G$6)</xm:f>
          </x14:formula1>
          <xm:sqref>D22</xm:sqref>
        </x14:dataValidation>
        <x14:dataValidation type="list" showInputMessage="1" showErrorMessage="1" xr:uid="{ACACE21C-282B-4F61-9FD4-76E43710C949}">
          <x14:formula1>
            <xm:f>IF(D$22="X",Datenquelle!$G$5,Datenquelle!$G$5:$G$6)</xm:f>
          </x14:formula1>
          <xm:sqref>C22</xm:sqref>
        </x14:dataValidation>
        <x14:dataValidation type="list" showInputMessage="1" showErrorMessage="1" errorTitle="Indication" error="Select option via drop-down list." xr:uid="{4BC5B85F-A378-4C4A-AF0B-C3AA2AC1EC59}">
          <x14:formula1>
            <xm:f>IF(C$21="X",Datenquelle!$G$5,Datenquelle!$G$5:$G$6)</xm:f>
          </x14:formula1>
          <xm:sqref>D21</xm:sqref>
        </x14:dataValidation>
        <x14:dataValidation type="list" showInputMessage="1" showErrorMessage="1" xr:uid="{0A5B452D-58B5-4D5D-BE36-5A151E11445D}">
          <x14:formula1>
            <xm:f>IF(D$21="X",Datenquelle!$G$5,Datenquelle!$G$5:$G$6)</xm:f>
          </x14:formula1>
          <xm:sqref>C21</xm:sqref>
        </x14:dataValidation>
        <x14:dataValidation type="list" showInputMessage="1" showErrorMessage="1" errorTitle="Indication" error="Select option via drop-down list." xr:uid="{88BB7010-6847-4318-B59D-9C456A9C6A29}">
          <x14:formula1>
            <xm:f>IF(C$20="X",Datenquelle!$G$5,Datenquelle!$G$5:$G$6)</xm:f>
          </x14:formula1>
          <xm:sqref>D20</xm:sqref>
        </x14:dataValidation>
        <x14:dataValidation type="list" showInputMessage="1" showErrorMessage="1" xr:uid="{470C075E-CBE6-40CD-918C-388D53698E2E}">
          <x14:formula1>
            <xm:f>IF(D$20="X",Datenquelle!$G$5,Datenquelle!$G$5:$G$6)</xm:f>
          </x14:formula1>
          <xm:sqref>C20</xm:sqref>
        </x14:dataValidation>
        <x14:dataValidation type="list" showInputMessage="1" showErrorMessage="1" errorTitle="Indication" error="Select option via drop-down list." xr:uid="{43EC70B8-4705-4113-B4F4-8C72F3E6D90D}">
          <x14:formula1>
            <xm:f>IF(C$19="X",Datenquelle!$G$5,Datenquelle!$G$5:$G$6)</xm:f>
          </x14:formula1>
          <xm:sqref>D19</xm:sqref>
        </x14:dataValidation>
        <x14:dataValidation type="list" showInputMessage="1" showErrorMessage="1" xr:uid="{B62E10F1-4E2E-4D13-81A4-6FC6EC844B3C}">
          <x14:formula1>
            <xm:f>IF(D$19="X",Datenquelle!$G$5,Datenquelle!$G$5:$G$6)</xm:f>
          </x14:formula1>
          <xm:sqref>C19</xm:sqref>
        </x14:dataValidation>
        <x14:dataValidation type="list" showInputMessage="1" showErrorMessage="1" errorTitle="Indication" error="Select option via drop-down list." xr:uid="{D2D1E3FD-E0F4-414E-AAEC-C6C8916183BC}">
          <x14:formula1>
            <xm:f>IF(C$18="X",Datenquelle!$G$5,Datenquelle!$G$5:$G$6)</xm:f>
          </x14:formula1>
          <xm:sqref>D18</xm:sqref>
        </x14:dataValidation>
        <x14:dataValidation type="list" showInputMessage="1" showErrorMessage="1" xr:uid="{F6420FDC-C645-44EE-ACC4-B13EDEBE44E9}">
          <x14:formula1>
            <xm:f>IF(D$18="X",Datenquelle!$G$5,Datenquelle!$G$5:$G$6)</xm:f>
          </x14:formula1>
          <xm:sqref>C18</xm:sqref>
        </x14:dataValidation>
        <x14:dataValidation type="list" showInputMessage="1" showErrorMessage="1" errorTitle="Indication" error="Select option via drop-down list." xr:uid="{811F5C95-ED11-4BED-8E08-99E26C5789AE}">
          <x14:formula1>
            <xm:f>IF(C$17="X",Datenquelle!$G$5,Datenquelle!$G$5:$G$6)</xm:f>
          </x14:formula1>
          <xm:sqref>D17</xm:sqref>
        </x14:dataValidation>
        <x14:dataValidation type="list" showInputMessage="1" showErrorMessage="1" xr:uid="{B2B51D6A-7249-4C09-9F94-321059BC9637}">
          <x14:formula1>
            <xm:f>IF(D$17="X",Datenquelle!$G$5,Datenquelle!$G$5:$G$6)</xm:f>
          </x14:formula1>
          <xm:sqref>C17</xm:sqref>
        </x14:dataValidation>
        <x14:dataValidation type="list" showInputMessage="1" showErrorMessage="1" errorTitle="Indication" error="Select option via drop-down list." xr:uid="{5DF66AE2-FDA1-4BB7-BC5B-A627322CA095}">
          <x14:formula1>
            <xm:f>IF(C$16="X",Datenquelle!$G$5,Datenquelle!$G$5:$G$6)</xm:f>
          </x14:formula1>
          <xm:sqref>D16</xm:sqref>
        </x14:dataValidation>
        <x14:dataValidation type="list" showInputMessage="1" showErrorMessage="1" xr:uid="{086A6816-BCD9-4ED4-8B9E-B4F5C7C41059}">
          <x14:formula1>
            <xm:f>IF(D$16="X",Datenquelle!$G$5,Datenquelle!$G$5:$G$6)</xm:f>
          </x14:formula1>
          <xm:sqref>C16</xm:sqref>
        </x14:dataValidation>
        <x14:dataValidation type="list" showInputMessage="1" showErrorMessage="1" errorTitle="Indication" error="Select option via drop-down list." xr:uid="{B8CB718D-1FF1-4219-A3A0-A00747FEE43E}">
          <x14:formula1>
            <xm:f>IF(C$15="X",Datenquelle!$G$5,Datenquelle!$G$5:$G$6)</xm:f>
          </x14:formula1>
          <xm:sqref>D15</xm:sqref>
        </x14:dataValidation>
        <x14:dataValidation type="list" showInputMessage="1" showErrorMessage="1" xr:uid="{A89C885A-61E1-477F-A405-DD3259D42004}">
          <x14:formula1>
            <xm:f>IF(D$15="X",Datenquelle!$G$5,Datenquelle!$G$5:$G$6)</xm:f>
          </x14:formula1>
          <xm:sqref>C15</xm:sqref>
        </x14:dataValidation>
        <x14:dataValidation type="list" showInputMessage="1" showErrorMessage="1" errorTitle="Indication" error="Select option via drop-down list." xr:uid="{4B342B89-E888-4831-B6FF-D0177AB0BC1C}">
          <x14:formula1>
            <xm:f>IF(C$14="X",Datenquelle!$G$5,Datenquelle!$G$5:$G$6)</xm:f>
          </x14:formula1>
          <xm:sqref>D14</xm:sqref>
        </x14:dataValidation>
        <x14:dataValidation type="list" showInputMessage="1" showErrorMessage="1" xr:uid="{42CAA36E-D45F-441E-B13A-C8D873BAF1D2}">
          <x14:formula1>
            <xm:f>IF(D$14="X",Datenquelle!$G$5,Datenquelle!$G$5:$G$6)</xm:f>
          </x14:formula1>
          <xm:sqref>C14</xm:sqref>
        </x14:dataValidation>
        <x14:dataValidation type="list" showInputMessage="1" showErrorMessage="1" errorTitle="Indication" error="Select option via drop-down list." xr:uid="{CC32FD8E-F26B-46EC-94C6-8F5D7492748A}">
          <x14:formula1>
            <xm:f>IF(C$13="X",Datenquelle!$G$5,Datenquelle!$G$5:$G$6)</xm:f>
          </x14:formula1>
          <xm:sqref>D13</xm:sqref>
        </x14:dataValidation>
        <x14:dataValidation type="list" showInputMessage="1" showErrorMessage="1" xr:uid="{B4062D6B-D3D5-4BB4-A59D-D4FAAA301A14}">
          <x14:formula1>
            <xm:f>IF(D$13="X",Datenquelle!$G$5,Datenquelle!$G$5:$G$6)</xm:f>
          </x14:formula1>
          <xm:sqref>C13</xm:sqref>
        </x14:dataValidation>
        <x14:dataValidation type="list" showInputMessage="1" showErrorMessage="1" xr:uid="{404A59F4-4A5F-4C32-8A35-9030C8E04420}">
          <x14:formula1>
            <xm:f>IF(D$12="X",Datenquelle!$G$5,Datenquelle!$G$5:$G$6)</xm:f>
          </x14:formula1>
          <xm:sqref>C12</xm:sqref>
        </x14:dataValidation>
        <x14:dataValidation type="list" showInputMessage="1" showErrorMessage="1" errorTitle="Indication" error="Select option via drop-down list." xr:uid="{96BD77A8-6EDC-4D39-AFAE-94773DEF4747}">
          <x14:formula1>
            <xm:f>IF(D$11="X",Datenquelle!$G$5,Datenquelle!$G$5:$G$6)</xm:f>
          </x14:formula1>
          <xm:sqref>C11</xm:sqref>
        </x14:dataValidation>
        <x14:dataValidation type="list" showInputMessage="1" showErrorMessage="1" errorTitle="Indication" error="Select option via drop-down list." xr:uid="{2CC562A9-7785-42B9-93C2-6135D476920A}">
          <x14:formula1>
            <xm:f>IF(C$12="X",Datenquelle!$G$5,Datenquelle!$G$5:$G$6)</xm:f>
          </x14:formula1>
          <xm:sqref>D12</xm:sqref>
        </x14:dataValidation>
        <x14:dataValidation type="list" showInputMessage="1" showErrorMessage="1" errorTitle="Indication" error="Select option via drop-down list." xr:uid="{F9F69B0F-D04A-4CC1-B5BE-243E08BEEDFC}">
          <x14:formula1>
            <xm:f>IF(C$11="X",Datenquelle!$G$5,Datenquelle!$G$5:$G$6)</xm:f>
          </x14:formula1>
          <xm:sqref>D11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EE736A-6270-444D-8A0F-62D0D6E61811}">
  <dimension ref="A1:O51"/>
  <sheetViews>
    <sheetView workbookViewId="0">
      <selection activeCell="B2" sqref="B2"/>
    </sheetView>
  </sheetViews>
  <sheetFormatPr defaultColWidth="9.140625" defaultRowHeight="12"/>
  <cols>
    <col min="1" max="1" width="36.7109375" style="434" bestFit="1" customWidth="1"/>
    <col min="2" max="2" width="16.42578125" style="434" bestFit="1" customWidth="1"/>
    <col min="3" max="5" width="18.7109375" style="434" customWidth="1"/>
    <col min="6" max="11" width="9.140625" style="434"/>
    <col min="12" max="12" width="9.140625" style="534"/>
    <col min="13" max="16384" width="9.140625" style="434"/>
  </cols>
  <sheetData>
    <row r="1" spans="1:15" s="529" customFormat="1" ht="108" customHeight="1">
      <c r="A1" s="525" t="s">
        <v>813</v>
      </c>
      <c r="B1" s="525" t="s">
        <v>811</v>
      </c>
      <c r="C1" s="526" t="s">
        <v>814</v>
      </c>
      <c r="D1" s="526" t="s">
        <v>815</v>
      </c>
      <c r="E1" s="526" t="s">
        <v>816</v>
      </c>
      <c r="F1" s="526" t="s">
        <v>817</v>
      </c>
      <c r="G1" s="526" t="s">
        <v>818</v>
      </c>
      <c r="H1" s="526" t="s">
        <v>819</v>
      </c>
      <c r="I1" s="526" t="s">
        <v>820</v>
      </c>
      <c r="J1" s="526" t="s">
        <v>821</v>
      </c>
      <c r="K1" s="526" t="s">
        <v>822</v>
      </c>
      <c r="L1" s="527" t="s">
        <v>823</v>
      </c>
      <c r="M1" s="526" t="s">
        <v>824</v>
      </c>
      <c r="N1" s="528"/>
      <c r="O1" s="528"/>
    </row>
    <row r="2" spans="1:15">
      <c r="A2" s="530" t="str">
        <f>IF(AND(SUM('Studies of other tumours'!I11:J11)=2,'Studies of other tumours'!K11&lt;&gt;0),'Studies of other tumours'!A11,"")</f>
        <v/>
      </c>
      <c r="B2" s="530" t="str">
        <f>IF(AND(SUM('Studies of other tumours'!I11:J11)=2,'Studies of other tumours'!K11&lt;&gt;0),'Studies of other tumours'!B11,"")</f>
        <v/>
      </c>
      <c r="C2" s="531"/>
      <c r="D2" s="531"/>
      <c r="E2" s="531"/>
      <c r="F2" s="531"/>
      <c r="G2" s="531"/>
      <c r="H2" s="531"/>
      <c r="I2" s="531"/>
      <c r="J2" s="532" t="str">
        <f>IF(AND(SUM('Studies of other tumours'!I11:J11)=2,'Studies of other tumours'!K11&lt;&gt;0),'Studies of other tumours'!C11,"")</f>
        <v/>
      </c>
      <c r="K2" s="532" t="str">
        <f>IF(AND(SUM('Studies of other tumours'!I11:J11)=2,'Studies of other tumours'!K11&lt;&gt;0),'Studies of other tumours'!D11,"")</f>
        <v/>
      </c>
      <c r="L2" s="533" t="str">
        <f>IF(AND(SUM('Studies of other tumours'!I11:J11)=2,'Studies of other tumours'!K11&lt;&gt;0),'Studies of other tumours'!E11,"")</f>
        <v/>
      </c>
      <c r="M2" s="531"/>
    </row>
    <row r="3" spans="1:15">
      <c r="A3" s="530" t="str">
        <f>IF(AND(SUM('Studies of other tumours'!I12:J12)=2,'Studies of other tumours'!K12&lt;&gt;0),'Studies of other tumours'!A12,"")</f>
        <v/>
      </c>
      <c r="B3" s="530" t="str">
        <f>IF(AND(SUM('Studies of other tumours'!I12:J12)=2,'Studies of other tumours'!K12&lt;&gt;0),'Studies of other tumours'!B12,"")</f>
        <v/>
      </c>
      <c r="C3" s="531"/>
      <c r="D3" s="531"/>
      <c r="E3" s="531"/>
      <c r="F3" s="531"/>
      <c r="G3" s="531"/>
      <c r="H3" s="531"/>
      <c r="I3" s="531"/>
      <c r="J3" s="532" t="str">
        <f>IF(AND(SUM('Studies of other tumours'!I12:J12)=2,'Studies of other tumours'!K12&lt;&gt;0),'Studies of other tumours'!C12,"")</f>
        <v/>
      </c>
      <c r="K3" s="532" t="str">
        <f>IF(AND(SUM('Studies of other tumours'!I12:J12)=2,'Studies of other tumours'!K12&lt;&gt;0),'Studies of other tumours'!D12,"")</f>
        <v/>
      </c>
      <c r="L3" s="533" t="str">
        <f>IF(AND(SUM('Studies of other tumours'!I12:J12)=2,'Studies of other tumours'!K12&lt;&gt;0),'Studies of other tumours'!E12,"")</f>
        <v/>
      </c>
      <c r="M3" s="531"/>
    </row>
    <row r="4" spans="1:15">
      <c r="A4" s="530" t="str">
        <f>IF(AND(SUM('Studies of other tumours'!I13:J13)=2,'Studies of other tumours'!K13&lt;&gt;0),'Studies of other tumours'!A13,"")</f>
        <v/>
      </c>
      <c r="B4" s="530" t="str">
        <f>IF(AND(SUM('Studies of other tumours'!I13:J13)=2,'Studies of other tumours'!K13&lt;&gt;0),'Studies of other tumours'!B13,"")</f>
        <v/>
      </c>
      <c r="C4" s="531"/>
      <c r="D4" s="531"/>
      <c r="E4" s="531"/>
      <c r="F4" s="531"/>
      <c r="G4" s="531"/>
      <c r="H4" s="531"/>
      <c r="I4" s="531"/>
      <c r="J4" s="532" t="str">
        <f>IF(AND(SUM('Studies of other tumours'!I13:J13)=2,'Studies of other tumours'!K13&lt;&gt;0),'Studies of other tumours'!C13,"")</f>
        <v/>
      </c>
      <c r="K4" s="532" t="str">
        <f>IF(AND(SUM('Studies of other tumours'!I13:J13)=2,'Studies of other tumours'!K13&lt;&gt;0),'Studies of other tumours'!D13,"")</f>
        <v/>
      </c>
      <c r="L4" s="533" t="str">
        <f>IF(AND(SUM('Studies of other tumours'!I13:J13)=2,'Studies of other tumours'!K13&lt;&gt;0),'Studies of other tumours'!E13,"")</f>
        <v/>
      </c>
      <c r="M4" s="531"/>
    </row>
    <row r="5" spans="1:15">
      <c r="A5" s="530" t="str">
        <f>IF(AND(SUM('Studies of other tumours'!I14:J14)=2,'Studies of other tumours'!K14&lt;&gt;0),'Studies of other tumours'!A14,"")</f>
        <v/>
      </c>
      <c r="B5" s="530" t="str">
        <f>IF(AND(SUM('Studies of other tumours'!I14:J14)=2,'Studies of other tumours'!K14&lt;&gt;0),'Studies of other tumours'!B14,"")</f>
        <v/>
      </c>
      <c r="C5" s="531"/>
      <c r="D5" s="531"/>
      <c r="E5" s="531"/>
      <c r="F5" s="531"/>
      <c r="G5" s="531"/>
      <c r="H5" s="531"/>
      <c r="I5" s="531"/>
      <c r="J5" s="532" t="str">
        <f>IF(AND(SUM('Studies of other tumours'!I14:J14)=2,'Studies of other tumours'!K14&lt;&gt;0),'Studies of other tumours'!C14,"")</f>
        <v/>
      </c>
      <c r="K5" s="532" t="str">
        <f>IF(AND(SUM('Studies of other tumours'!I14:J14)=2,'Studies of other tumours'!K14&lt;&gt;0),'Studies of other tumours'!D14,"")</f>
        <v/>
      </c>
      <c r="L5" s="533" t="str">
        <f>IF(AND(SUM('Studies of other tumours'!I14:J14)=2,'Studies of other tumours'!K14&lt;&gt;0),'Studies of other tumours'!E14,"")</f>
        <v/>
      </c>
      <c r="M5" s="531"/>
    </row>
    <row r="6" spans="1:15">
      <c r="A6" s="530" t="str">
        <f>IF(AND(SUM('Studies of other tumours'!I15:J15)=2,'Studies of other tumours'!K15&lt;&gt;0),'Studies of other tumours'!A15,"")</f>
        <v/>
      </c>
      <c r="B6" s="530" t="str">
        <f>IF(AND(SUM('Studies of other tumours'!I15:J15)=2,'Studies of other tumours'!K15&lt;&gt;0),'Studies of other tumours'!B15,"")</f>
        <v/>
      </c>
      <c r="C6" s="531"/>
      <c r="D6" s="531"/>
      <c r="E6" s="531"/>
      <c r="F6" s="531"/>
      <c r="G6" s="531"/>
      <c r="H6" s="531"/>
      <c r="I6" s="531"/>
      <c r="J6" s="532" t="str">
        <f>IF(AND(SUM('Studies of other tumours'!I15:J15)=2,'Studies of other tumours'!K15&lt;&gt;0),'Studies of other tumours'!C15,"")</f>
        <v/>
      </c>
      <c r="K6" s="532" t="str">
        <f>IF(AND(SUM('Studies of other tumours'!I15:J15)=2,'Studies of other tumours'!K15&lt;&gt;0),'Studies of other tumours'!D15,"")</f>
        <v/>
      </c>
      <c r="L6" s="533" t="str">
        <f>IF(AND(SUM('Studies of other tumours'!I15:J15)=2,'Studies of other tumours'!K15&lt;&gt;0),'Studies of other tumours'!E15,"")</f>
        <v/>
      </c>
      <c r="M6" s="531"/>
    </row>
    <row r="7" spans="1:15">
      <c r="A7" s="530" t="str">
        <f>IF(AND(SUM('Studies of other tumours'!I16:J16)=2,'Studies of other tumours'!K16&lt;&gt;0),'Studies of other tumours'!A16,"")</f>
        <v/>
      </c>
      <c r="B7" s="530" t="str">
        <f>IF(AND(SUM('Studies of other tumours'!I16:J16)=2,'Studies of other tumours'!K16&lt;&gt;0),'Studies of other tumours'!B16,"")</f>
        <v/>
      </c>
      <c r="C7" s="531"/>
      <c r="D7" s="531"/>
      <c r="E7" s="531"/>
      <c r="F7" s="531"/>
      <c r="G7" s="531"/>
      <c r="H7" s="531"/>
      <c r="I7" s="531"/>
      <c r="J7" s="532" t="str">
        <f>IF(AND(SUM('Studies of other tumours'!I16:J16)=2,'Studies of other tumours'!K16&lt;&gt;0),'Studies of other tumours'!C16,"")</f>
        <v/>
      </c>
      <c r="K7" s="532" t="str">
        <f>IF(AND(SUM('Studies of other tumours'!I16:J16)=2,'Studies of other tumours'!K16&lt;&gt;0),'Studies of other tumours'!D16,"")</f>
        <v/>
      </c>
      <c r="L7" s="533" t="str">
        <f>IF(AND(SUM('Studies of other tumours'!I16:J16)=2,'Studies of other tumours'!K16&lt;&gt;0),'Studies of other tumours'!E16,"")</f>
        <v/>
      </c>
      <c r="M7" s="531"/>
    </row>
    <row r="8" spans="1:15">
      <c r="A8" s="530" t="str">
        <f>IF(AND(SUM('Studies of other tumours'!I17:J17)=2,'Studies of other tumours'!K17&lt;&gt;0),'Studies of other tumours'!A17,"")</f>
        <v/>
      </c>
      <c r="B8" s="530" t="str">
        <f>IF(AND(SUM('Studies of other tumours'!I17:J17)=2,'Studies of other tumours'!K17&lt;&gt;0),'Studies of other tumours'!B17,"")</f>
        <v/>
      </c>
      <c r="C8" s="531"/>
      <c r="D8" s="531"/>
      <c r="E8" s="531"/>
      <c r="F8" s="531"/>
      <c r="G8" s="531"/>
      <c r="H8" s="531"/>
      <c r="I8" s="531"/>
      <c r="J8" s="532" t="str">
        <f>IF(AND(SUM('Studies of other tumours'!I17:J17)=2,'Studies of other tumours'!K17&lt;&gt;0),'Studies of other tumours'!C17,"")</f>
        <v/>
      </c>
      <c r="K8" s="532" t="str">
        <f>IF(AND(SUM('Studies of other tumours'!I17:J17)=2,'Studies of other tumours'!K17&lt;&gt;0),'Studies of other tumours'!D17,"")</f>
        <v/>
      </c>
      <c r="L8" s="533" t="str">
        <f>IF(AND(SUM('Studies of other tumours'!I17:J17)=2,'Studies of other tumours'!K17&lt;&gt;0),'Studies of other tumours'!E17,"")</f>
        <v/>
      </c>
      <c r="M8" s="531"/>
    </row>
    <row r="9" spans="1:15">
      <c r="A9" s="530" t="str">
        <f>IF(AND(SUM('Studies of other tumours'!I18:J18)=2,'Studies of other tumours'!K18&lt;&gt;0),'Studies of other tumours'!A18,"")</f>
        <v/>
      </c>
      <c r="B9" s="530" t="str">
        <f>IF(AND(SUM('Studies of other tumours'!I18:J18)=2,'Studies of other tumours'!K18&lt;&gt;0),'Studies of other tumours'!B18,"")</f>
        <v/>
      </c>
      <c r="C9" s="531"/>
      <c r="D9" s="531"/>
      <c r="E9" s="531"/>
      <c r="F9" s="531"/>
      <c r="G9" s="531"/>
      <c r="H9" s="531"/>
      <c r="I9" s="531"/>
      <c r="J9" s="532" t="str">
        <f>IF(AND(SUM('Studies of other tumours'!I18:J18)=2,'Studies of other tumours'!K18&lt;&gt;0),'Studies of other tumours'!C18,"")</f>
        <v/>
      </c>
      <c r="K9" s="532" t="str">
        <f>IF(AND(SUM('Studies of other tumours'!I18:J18)=2,'Studies of other tumours'!K18&lt;&gt;0),'Studies of other tumours'!D18,"")</f>
        <v/>
      </c>
      <c r="L9" s="533" t="str">
        <f>IF(AND(SUM('Studies of other tumours'!I18:J18)=2,'Studies of other tumours'!K18&lt;&gt;0),'Studies of other tumours'!E18,"")</f>
        <v/>
      </c>
      <c r="M9" s="531"/>
    </row>
    <row r="10" spans="1:15">
      <c r="A10" s="530" t="str">
        <f>IF(AND(SUM('Studies of other tumours'!I19:J19)=2,'Studies of other tumours'!K19&lt;&gt;0),'Studies of other tumours'!A19,"")</f>
        <v/>
      </c>
      <c r="B10" s="530" t="str">
        <f>IF(AND(SUM('Studies of other tumours'!I19:J19)=2,'Studies of other tumours'!K19&lt;&gt;0),'Studies of other tumours'!B19,"")</f>
        <v/>
      </c>
      <c r="C10" s="531"/>
      <c r="D10" s="531"/>
      <c r="E10" s="531"/>
      <c r="F10" s="531"/>
      <c r="G10" s="531"/>
      <c r="H10" s="531"/>
      <c r="I10" s="531"/>
      <c r="J10" s="532" t="str">
        <f>IF(AND(SUM('Studies of other tumours'!I19:J19)=2,'Studies of other tumours'!K19&lt;&gt;0),'Studies of other tumours'!C19,"")</f>
        <v/>
      </c>
      <c r="K10" s="532" t="str">
        <f>IF(AND(SUM('Studies of other tumours'!I19:J19)=2,'Studies of other tumours'!K19&lt;&gt;0),'Studies of other tumours'!D19,"")</f>
        <v/>
      </c>
      <c r="L10" s="533" t="str">
        <f>IF(AND(SUM('Studies of other tumours'!I19:J19)=2,'Studies of other tumours'!K19&lt;&gt;0),'Studies of other tumours'!E19,"")</f>
        <v/>
      </c>
      <c r="M10" s="531"/>
    </row>
    <row r="11" spans="1:15">
      <c r="A11" s="530" t="str">
        <f>IF(AND(SUM('Studies of other tumours'!I20:J20)=2,'Studies of other tumours'!K20&lt;&gt;0),'Studies of other tumours'!A20,"")</f>
        <v/>
      </c>
      <c r="B11" s="530" t="str">
        <f>IF(AND(SUM('Studies of other tumours'!I20:J20)=2,'Studies of other tumours'!K20&lt;&gt;0),'Studies of other tumours'!B20,"")</f>
        <v/>
      </c>
      <c r="C11" s="531"/>
      <c r="D11" s="531"/>
      <c r="E11" s="531"/>
      <c r="F11" s="531"/>
      <c r="G11" s="531"/>
      <c r="H11" s="531"/>
      <c r="I11" s="531"/>
      <c r="J11" s="532" t="str">
        <f>IF(AND(SUM('Studies of other tumours'!I20:J20)=2,'Studies of other tumours'!K20&lt;&gt;0),'Studies of other tumours'!C20,"")</f>
        <v/>
      </c>
      <c r="K11" s="532" t="str">
        <f>IF(AND(SUM('Studies of other tumours'!I20:J20)=2,'Studies of other tumours'!K20&lt;&gt;0),'Studies of other tumours'!D20,"")</f>
        <v/>
      </c>
      <c r="L11" s="533" t="str">
        <f>IF(AND(SUM('Studies of other tumours'!I20:J20)=2,'Studies of other tumours'!K20&lt;&gt;0),'Studies of other tumours'!E20,"")</f>
        <v/>
      </c>
      <c r="M11" s="531"/>
    </row>
    <row r="12" spans="1:15">
      <c r="A12" s="530" t="str">
        <f>IF(AND(SUM('Studies of other tumours'!I21:J21)=2,'Studies of other tumours'!K21&lt;&gt;0),'Studies of other tumours'!A21,"")</f>
        <v/>
      </c>
      <c r="B12" s="530" t="str">
        <f>IF(AND(SUM('Studies of other tumours'!I21:J21)=2,'Studies of other tumours'!K21&lt;&gt;0),'Studies of other tumours'!B21,"")</f>
        <v/>
      </c>
      <c r="C12" s="531"/>
      <c r="D12" s="531"/>
      <c r="E12" s="531"/>
      <c r="F12" s="531"/>
      <c r="G12" s="531"/>
      <c r="H12" s="531"/>
      <c r="I12" s="531"/>
      <c r="J12" s="532" t="str">
        <f>IF(AND(SUM('Studies of other tumours'!I21:J21)=2,'Studies of other tumours'!K21&lt;&gt;0),'Studies of other tumours'!C21,"")</f>
        <v/>
      </c>
      <c r="K12" s="532" t="str">
        <f>IF(AND(SUM('Studies of other tumours'!I21:J21)=2,'Studies of other tumours'!K21&lt;&gt;0),'Studies of other tumours'!D21,"")</f>
        <v/>
      </c>
      <c r="L12" s="533" t="str">
        <f>IF(AND(SUM('Studies of other tumours'!I21:J21)=2,'Studies of other tumours'!K21&lt;&gt;0),'Studies of other tumours'!E21,"")</f>
        <v/>
      </c>
      <c r="M12" s="531"/>
    </row>
    <row r="13" spans="1:15">
      <c r="A13" s="530" t="str">
        <f>IF(AND(SUM('Studies of other tumours'!I22:J22)=2,'Studies of other tumours'!K22&lt;&gt;0),'Studies of other tumours'!A22,"")</f>
        <v/>
      </c>
      <c r="B13" s="530" t="str">
        <f>IF(AND(SUM('Studies of other tumours'!I22:J22)=2,'Studies of other tumours'!K22&lt;&gt;0),'Studies of other tumours'!B22,"")</f>
        <v/>
      </c>
      <c r="C13" s="531"/>
      <c r="D13" s="531"/>
      <c r="E13" s="531"/>
      <c r="F13" s="531"/>
      <c r="G13" s="531"/>
      <c r="H13" s="531"/>
      <c r="I13" s="531"/>
      <c r="J13" s="532" t="str">
        <f>IF(AND(SUM('Studies of other tumours'!I22:J22)=2,'Studies of other tumours'!K22&lt;&gt;0),'Studies of other tumours'!C22,"")</f>
        <v/>
      </c>
      <c r="K13" s="532" t="str">
        <f>IF(AND(SUM('Studies of other tumours'!I22:J22)=2,'Studies of other tumours'!K22&lt;&gt;0),'Studies of other tumours'!D22,"")</f>
        <v/>
      </c>
      <c r="L13" s="533" t="str">
        <f>IF(AND(SUM('Studies of other tumours'!I22:J22)=2,'Studies of other tumours'!K22&lt;&gt;0),'Studies of other tumours'!E22,"")</f>
        <v/>
      </c>
      <c r="M13" s="531"/>
    </row>
    <row r="14" spans="1:15">
      <c r="A14" s="530" t="str">
        <f>IF(AND(SUM('Studies of other tumours'!I23:J23)=2,'Studies of other tumours'!K23&lt;&gt;0),'Studies of other tumours'!A23,"")</f>
        <v/>
      </c>
      <c r="B14" s="530" t="str">
        <f>IF(AND(SUM('Studies of other tumours'!I23:J23)=2,'Studies of other tumours'!K23&lt;&gt;0),'Studies of other tumours'!B23,"")</f>
        <v/>
      </c>
      <c r="C14" s="531"/>
      <c r="D14" s="531"/>
      <c r="E14" s="531"/>
      <c r="F14" s="531"/>
      <c r="G14" s="531"/>
      <c r="H14" s="531"/>
      <c r="I14" s="531"/>
      <c r="J14" s="532" t="str">
        <f>IF(AND(SUM('Studies of other tumours'!I23:J23)=2,'Studies of other tumours'!K23&lt;&gt;0),'Studies of other tumours'!C23,"")</f>
        <v/>
      </c>
      <c r="K14" s="532" t="str">
        <f>IF(AND(SUM('Studies of other tumours'!I23:J23)=2,'Studies of other tumours'!K23&lt;&gt;0),'Studies of other tumours'!D23,"")</f>
        <v/>
      </c>
      <c r="L14" s="533" t="str">
        <f>IF(AND(SUM('Studies of other tumours'!I23:J23)=2,'Studies of other tumours'!K23&lt;&gt;0),'Studies of other tumours'!E23,"")</f>
        <v/>
      </c>
      <c r="M14" s="531"/>
    </row>
    <row r="15" spans="1:15">
      <c r="A15" s="530" t="str">
        <f>IF(AND(SUM('Studies of other tumours'!I24:J24)=2,'Studies of other tumours'!K24&lt;&gt;0),'Studies of other tumours'!A24,"")</f>
        <v/>
      </c>
      <c r="B15" s="530" t="str">
        <f>IF(AND(SUM('Studies of other tumours'!I24:J24)=2,'Studies of other tumours'!K24&lt;&gt;0),'Studies of other tumours'!B24,"")</f>
        <v/>
      </c>
      <c r="C15" s="531"/>
      <c r="D15" s="531"/>
      <c r="E15" s="531"/>
      <c r="F15" s="531"/>
      <c r="G15" s="531"/>
      <c r="H15" s="531"/>
      <c r="I15" s="531"/>
      <c r="J15" s="532" t="str">
        <f>IF(AND(SUM('Studies of other tumours'!I24:J24)=2,'Studies of other tumours'!K24&lt;&gt;0),'Studies of other tumours'!C24,"")</f>
        <v/>
      </c>
      <c r="K15" s="532" t="str">
        <f>IF(AND(SUM('Studies of other tumours'!I24:J24)=2,'Studies of other tumours'!K24&lt;&gt;0),'Studies of other tumours'!D24,"")</f>
        <v/>
      </c>
      <c r="L15" s="533" t="str">
        <f>IF(AND(SUM('Studies of other tumours'!I24:J24)=2,'Studies of other tumours'!K24&lt;&gt;0),'Studies of other tumours'!E24,"")</f>
        <v/>
      </c>
      <c r="M15" s="531"/>
    </row>
    <row r="16" spans="1:15">
      <c r="A16" s="530" t="str">
        <f>IF(AND(SUM('Studies of other tumours'!I25:J25)=2,'Studies of other tumours'!K25&lt;&gt;0),'Studies of other tumours'!A25,"")</f>
        <v/>
      </c>
      <c r="B16" s="530" t="str">
        <f>IF(AND(SUM('Studies of other tumours'!I25:J25)=2,'Studies of other tumours'!K25&lt;&gt;0),'Studies of other tumours'!B25,"")</f>
        <v/>
      </c>
      <c r="C16" s="531"/>
      <c r="D16" s="531"/>
      <c r="E16" s="531"/>
      <c r="F16" s="531"/>
      <c r="G16" s="531"/>
      <c r="H16" s="531"/>
      <c r="I16" s="531"/>
      <c r="J16" s="532" t="str">
        <f>IF(AND(SUM('Studies of other tumours'!I25:J25)=2,'Studies of other tumours'!K25&lt;&gt;0),'Studies of other tumours'!C25,"")</f>
        <v/>
      </c>
      <c r="K16" s="532" t="str">
        <f>IF(AND(SUM('Studies of other tumours'!I25:J25)=2,'Studies of other tumours'!K25&lt;&gt;0),'Studies of other tumours'!D25,"")</f>
        <v/>
      </c>
      <c r="L16" s="533" t="str">
        <f>IF(AND(SUM('Studies of other tumours'!I25:J25)=2,'Studies of other tumours'!K25&lt;&gt;0),'Studies of other tumours'!E25,"")</f>
        <v/>
      </c>
      <c r="M16" s="531"/>
    </row>
    <row r="17" spans="1:13">
      <c r="A17" s="530" t="str">
        <f>IF(AND(SUM('Studies of other tumours'!I26:J26)=2,'Studies of other tumours'!K26&lt;&gt;0),'Studies of other tumours'!A26,"")</f>
        <v/>
      </c>
      <c r="B17" s="530" t="str">
        <f>IF(AND(SUM('Studies of other tumours'!I26:J26)=2,'Studies of other tumours'!K26&lt;&gt;0),'Studies of other tumours'!B26,"")</f>
        <v/>
      </c>
      <c r="C17" s="531"/>
      <c r="D17" s="531"/>
      <c r="E17" s="531"/>
      <c r="F17" s="531"/>
      <c r="G17" s="531"/>
      <c r="H17" s="531"/>
      <c r="I17" s="531"/>
      <c r="J17" s="532" t="str">
        <f>IF(AND(SUM('Studies of other tumours'!I26:J26)=2,'Studies of other tumours'!K26&lt;&gt;0),'Studies of other tumours'!C26,"")</f>
        <v/>
      </c>
      <c r="K17" s="532" t="str">
        <f>IF(AND(SUM('Studies of other tumours'!I26:J26)=2,'Studies of other tumours'!K26&lt;&gt;0),'Studies of other tumours'!D26,"")</f>
        <v/>
      </c>
      <c r="L17" s="533" t="str">
        <f>IF(AND(SUM('Studies of other tumours'!I26:J26)=2,'Studies of other tumours'!K26&lt;&gt;0),'Studies of other tumours'!E26,"")</f>
        <v/>
      </c>
      <c r="M17" s="531"/>
    </row>
    <row r="18" spans="1:13">
      <c r="A18" s="530" t="str">
        <f>IF(AND(SUM('Studies of other tumours'!I27:J27)=2,'Studies of other tumours'!K27&lt;&gt;0),'Studies of other tumours'!A27,"")</f>
        <v/>
      </c>
      <c r="B18" s="530" t="str">
        <f>IF(AND(SUM('Studies of other tumours'!I27:J27)=2,'Studies of other tumours'!K27&lt;&gt;0),'Studies of other tumours'!B27,"")</f>
        <v/>
      </c>
      <c r="C18" s="531"/>
      <c r="D18" s="531"/>
      <c r="E18" s="531"/>
      <c r="F18" s="531"/>
      <c r="G18" s="531"/>
      <c r="H18" s="531"/>
      <c r="I18" s="531"/>
      <c r="J18" s="532" t="str">
        <f>IF(AND(SUM('Studies of other tumours'!I27:J27)=2,'Studies of other tumours'!K27&lt;&gt;0),'Studies of other tumours'!C27,"")</f>
        <v/>
      </c>
      <c r="K18" s="532" t="str">
        <f>IF(AND(SUM('Studies of other tumours'!I27:J27)=2,'Studies of other tumours'!K27&lt;&gt;0),'Studies of other tumours'!D27,"")</f>
        <v/>
      </c>
      <c r="L18" s="533" t="str">
        <f>IF(AND(SUM('Studies of other tumours'!I27:J27)=2,'Studies of other tumours'!K27&lt;&gt;0),'Studies of other tumours'!E27,"")</f>
        <v/>
      </c>
      <c r="M18" s="531"/>
    </row>
    <row r="19" spans="1:13">
      <c r="A19" s="530" t="str">
        <f>IF(AND(SUM('Studies of other tumours'!I28:J28)=2,'Studies of other tumours'!K28&lt;&gt;0),'Studies of other tumours'!A28,"")</f>
        <v/>
      </c>
      <c r="B19" s="530" t="str">
        <f>IF(AND(SUM('Studies of other tumours'!I28:J28)=2,'Studies of other tumours'!K28&lt;&gt;0),'Studies of other tumours'!B28,"")</f>
        <v/>
      </c>
      <c r="C19" s="531"/>
      <c r="D19" s="531"/>
      <c r="E19" s="531"/>
      <c r="F19" s="531"/>
      <c r="G19" s="531"/>
      <c r="H19" s="531"/>
      <c r="I19" s="531"/>
      <c r="J19" s="532" t="str">
        <f>IF(AND(SUM('Studies of other tumours'!I28:J28)=2,'Studies of other tumours'!K28&lt;&gt;0),'Studies of other tumours'!C28,"")</f>
        <v/>
      </c>
      <c r="K19" s="532" t="str">
        <f>IF(AND(SUM('Studies of other tumours'!I28:J28)=2,'Studies of other tumours'!K28&lt;&gt;0),'Studies of other tumours'!D28,"")</f>
        <v/>
      </c>
      <c r="L19" s="533" t="str">
        <f>IF(AND(SUM('Studies of other tumours'!I28:J28)=2,'Studies of other tumours'!K28&lt;&gt;0),'Studies of other tumours'!E28,"")</f>
        <v/>
      </c>
      <c r="M19" s="531"/>
    </row>
    <row r="20" spans="1:13">
      <c r="A20" s="530" t="str">
        <f>IF(AND(SUM('Studies of other tumours'!I29:J29)=2,'Studies of other tumours'!K29&lt;&gt;0),'Studies of other tumours'!A29,"")</f>
        <v/>
      </c>
      <c r="B20" s="530" t="str">
        <f>IF(AND(SUM('Studies of other tumours'!I29:J29)=2,'Studies of other tumours'!K29&lt;&gt;0),'Studies of other tumours'!B29,"")</f>
        <v/>
      </c>
      <c r="C20" s="531"/>
      <c r="D20" s="531"/>
      <c r="E20" s="531"/>
      <c r="F20" s="531"/>
      <c r="G20" s="531"/>
      <c r="H20" s="531"/>
      <c r="I20" s="531"/>
      <c r="J20" s="532" t="str">
        <f>IF(AND(SUM('Studies of other tumours'!I29:J29)=2,'Studies of other tumours'!K29&lt;&gt;0),'Studies of other tumours'!C29,"")</f>
        <v/>
      </c>
      <c r="K20" s="532" t="str">
        <f>IF(AND(SUM('Studies of other tumours'!I29:J29)=2,'Studies of other tumours'!K29&lt;&gt;0),'Studies of other tumours'!D29,"")</f>
        <v/>
      </c>
      <c r="L20" s="533" t="str">
        <f>IF(AND(SUM('Studies of other tumours'!I29:J29)=2,'Studies of other tumours'!K29&lt;&gt;0),'Studies of other tumours'!E29,"")</f>
        <v/>
      </c>
      <c r="M20" s="531"/>
    </row>
    <row r="21" spans="1:13">
      <c r="A21" s="530" t="str">
        <f>IF(AND(SUM('Studies of other tumours'!I30:J30)=2,'Studies of other tumours'!K30&lt;&gt;0),'Studies of other tumours'!A30,"")</f>
        <v/>
      </c>
      <c r="B21" s="530" t="str">
        <f>IF(AND(SUM('Studies of other tumours'!I30:J30)=2,'Studies of other tumours'!K30&lt;&gt;0),'Studies of other tumours'!B30,"")</f>
        <v/>
      </c>
      <c r="C21" s="531"/>
      <c r="D21" s="531"/>
      <c r="E21" s="531"/>
      <c r="F21" s="531"/>
      <c r="G21" s="531"/>
      <c r="H21" s="531"/>
      <c r="I21" s="531"/>
      <c r="J21" s="532" t="str">
        <f>IF(AND(SUM('Studies of other tumours'!I30:J30)=2,'Studies of other tumours'!K30&lt;&gt;0),'Studies of other tumours'!C30,"")</f>
        <v/>
      </c>
      <c r="K21" s="532" t="str">
        <f>IF(AND(SUM('Studies of other tumours'!I30:J30)=2,'Studies of other tumours'!K30&lt;&gt;0),'Studies of other tumours'!D30,"")</f>
        <v/>
      </c>
      <c r="L21" s="533" t="str">
        <f>IF(AND(SUM('Studies of other tumours'!I30:J30)=2,'Studies of other tumours'!K30&lt;&gt;0),'Studies of other tumours'!E30,"")</f>
        <v/>
      </c>
      <c r="M21" s="531"/>
    </row>
    <row r="22" spans="1:13">
      <c r="A22" s="530" t="str">
        <f>IF(AND(SUM('Studies of other tumours'!I31:J31)=2,'Studies of other tumours'!K31&lt;&gt;0),'Studies of other tumours'!A31,"")</f>
        <v/>
      </c>
      <c r="B22" s="530" t="str">
        <f>IF(AND(SUM('Studies of other tumours'!I31:J31)=2,'Studies of other tumours'!K31&lt;&gt;0),'Studies of other tumours'!B31,"")</f>
        <v/>
      </c>
      <c r="C22" s="531"/>
      <c r="D22" s="531"/>
      <c r="E22" s="531"/>
      <c r="F22" s="531"/>
      <c r="G22" s="531"/>
      <c r="H22" s="531"/>
      <c r="I22" s="531"/>
      <c r="J22" s="532" t="str">
        <f>IF(AND(SUM('Studies of other tumours'!I31:J31)=2,'Studies of other tumours'!K31&lt;&gt;0),'Studies of other tumours'!C31,"")</f>
        <v/>
      </c>
      <c r="K22" s="532" t="str">
        <f>IF(AND(SUM('Studies of other tumours'!I31:J31)=2,'Studies of other tumours'!K31&lt;&gt;0),'Studies of other tumours'!D31,"")</f>
        <v/>
      </c>
      <c r="L22" s="533" t="str">
        <f>IF(AND(SUM('Studies of other tumours'!I31:J31)=2,'Studies of other tumours'!K31&lt;&gt;0),'Studies of other tumours'!E31,"")</f>
        <v/>
      </c>
      <c r="M22" s="531"/>
    </row>
    <row r="23" spans="1:13">
      <c r="A23" s="530" t="str">
        <f>IF(AND(SUM('Studies of other tumours'!I32:J32)=2,'Studies of other tumours'!K32&lt;&gt;0),'Studies of other tumours'!A32,"")</f>
        <v/>
      </c>
      <c r="B23" s="530" t="str">
        <f>IF(AND(SUM('Studies of other tumours'!I32:J32)=2,'Studies of other tumours'!K32&lt;&gt;0),'Studies of other tumours'!B32,"")</f>
        <v/>
      </c>
      <c r="C23" s="531"/>
      <c r="D23" s="531"/>
      <c r="E23" s="531"/>
      <c r="F23" s="531"/>
      <c r="G23" s="531"/>
      <c r="H23" s="531"/>
      <c r="I23" s="531"/>
      <c r="J23" s="532" t="str">
        <f>IF(AND(SUM('Studies of other tumours'!I32:J32)=2,'Studies of other tumours'!K32&lt;&gt;0),'Studies of other tumours'!C32,"")</f>
        <v/>
      </c>
      <c r="K23" s="532" t="str">
        <f>IF(AND(SUM('Studies of other tumours'!I32:J32)=2,'Studies of other tumours'!K32&lt;&gt;0),'Studies of other tumours'!D32,"")</f>
        <v/>
      </c>
      <c r="L23" s="533" t="str">
        <f>IF(AND(SUM('Studies of other tumours'!I32:J32)=2,'Studies of other tumours'!K32&lt;&gt;0),'Studies of other tumours'!E32,"")</f>
        <v/>
      </c>
      <c r="M23" s="531"/>
    </row>
    <row r="24" spans="1:13">
      <c r="A24" s="530" t="str">
        <f>IF(AND(SUM('Studies of other tumours'!I33:J33)=2,'Studies of other tumours'!K33&lt;&gt;0),'Studies of other tumours'!A33,"")</f>
        <v/>
      </c>
      <c r="B24" s="530" t="str">
        <f>IF(AND(SUM('Studies of other tumours'!I33:J33)=2,'Studies of other tumours'!K33&lt;&gt;0),'Studies of other tumours'!B33,"")</f>
        <v/>
      </c>
      <c r="C24" s="531"/>
      <c r="D24" s="531"/>
      <c r="E24" s="531"/>
      <c r="F24" s="531"/>
      <c r="G24" s="531"/>
      <c r="H24" s="531"/>
      <c r="I24" s="531"/>
      <c r="J24" s="532" t="str">
        <f>IF(AND(SUM('Studies of other tumours'!I33:J33)=2,'Studies of other tumours'!K33&lt;&gt;0),'Studies of other tumours'!C33,"")</f>
        <v/>
      </c>
      <c r="K24" s="532" t="str">
        <f>IF(AND(SUM('Studies of other tumours'!I33:J33)=2,'Studies of other tumours'!K33&lt;&gt;0),'Studies of other tumours'!D33,"")</f>
        <v/>
      </c>
      <c r="L24" s="533" t="str">
        <f>IF(AND(SUM('Studies of other tumours'!I33:J33)=2,'Studies of other tumours'!K33&lt;&gt;0),'Studies of other tumours'!E33,"")</f>
        <v/>
      </c>
      <c r="M24" s="531"/>
    </row>
    <row r="25" spans="1:13">
      <c r="A25" s="530" t="str">
        <f>IF(AND(SUM('Studies of other tumours'!I34:J34)=2,'Studies of other tumours'!K34&lt;&gt;0),'Studies of other tumours'!A34,"")</f>
        <v/>
      </c>
      <c r="B25" s="530" t="str">
        <f>IF(AND(SUM('Studies of other tumours'!I34:J34)=2,'Studies of other tumours'!K34&lt;&gt;0),'Studies of other tumours'!B34,"")</f>
        <v/>
      </c>
      <c r="C25" s="531"/>
      <c r="D25" s="531"/>
      <c r="E25" s="531"/>
      <c r="F25" s="531"/>
      <c r="G25" s="531"/>
      <c r="H25" s="531"/>
      <c r="I25" s="531"/>
      <c r="J25" s="532" t="str">
        <f>IF(AND(SUM('Studies of other tumours'!I34:J34)=2,'Studies of other tumours'!K34&lt;&gt;0),'Studies of other tumours'!C34,"")</f>
        <v/>
      </c>
      <c r="K25" s="532" t="str">
        <f>IF(AND(SUM('Studies of other tumours'!I34:J34)=2,'Studies of other tumours'!K34&lt;&gt;0),'Studies of other tumours'!D34,"")</f>
        <v/>
      </c>
      <c r="L25" s="533" t="str">
        <f>IF(AND(SUM('Studies of other tumours'!I34:J34)=2,'Studies of other tumours'!K34&lt;&gt;0),'Studies of other tumours'!E34,"")</f>
        <v/>
      </c>
      <c r="M25" s="531"/>
    </row>
    <row r="26" spans="1:13">
      <c r="A26" s="530" t="str">
        <f>IF(AND(SUM('Studies of other tumours'!I35:J35)=2,'Studies of other tumours'!K35&lt;&gt;0),'Studies of other tumours'!A35,"")</f>
        <v/>
      </c>
      <c r="B26" s="530" t="str">
        <f>IF(AND(SUM('Studies of other tumours'!I35:J35)=2,'Studies of other tumours'!K35&lt;&gt;0),'Studies of other tumours'!B35,"")</f>
        <v/>
      </c>
      <c r="C26" s="531"/>
      <c r="D26" s="531"/>
      <c r="E26" s="531"/>
      <c r="F26" s="531"/>
      <c r="G26" s="531"/>
      <c r="H26" s="531"/>
      <c r="I26" s="531"/>
      <c r="J26" s="532" t="str">
        <f>IF(AND(SUM('Studies of other tumours'!I35:J35)=2,'Studies of other tumours'!K35&lt;&gt;0),'Studies of other tumours'!C35,"")</f>
        <v/>
      </c>
      <c r="K26" s="532" t="str">
        <f>IF(AND(SUM('Studies of other tumours'!I35:J35)=2,'Studies of other tumours'!K35&lt;&gt;0),'Studies of other tumours'!D35,"")</f>
        <v/>
      </c>
      <c r="L26" s="533" t="str">
        <f>IF(AND(SUM('Studies of other tumours'!I35:J35)=2,'Studies of other tumours'!K35&lt;&gt;0),'Studies of other tumours'!E35,"")</f>
        <v/>
      </c>
      <c r="M26" s="531"/>
    </row>
    <row r="27" spans="1:13">
      <c r="A27" s="530" t="str">
        <f>IF(AND(SUM('Studies of other tumours'!I36:J36)=2,'Studies of other tumours'!K36&lt;&gt;0),'Studies of other tumours'!A36,"")</f>
        <v/>
      </c>
      <c r="B27" s="530" t="str">
        <f>IF(AND(SUM('Studies of other tumours'!I36:J36)=2,'Studies of other tumours'!K36&lt;&gt;0),'Studies of other tumours'!B36,"")</f>
        <v/>
      </c>
      <c r="C27" s="531"/>
      <c r="D27" s="531"/>
      <c r="E27" s="531"/>
      <c r="F27" s="531"/>
      <c r="G27" s="531"/>
      <c r="H27" s="531"/>
      <c r="I27" s="531"/>
      <c r="J27" s="532" t="str">
        <f>IF(AND(SUM('Studies of other tumours'!I36:J36)=2,'Studies of other tumours'!K36&lt;&gt;0),'Studies of other tumours'!C36,"")</f>
        <v/>
      </c>
      <c r="K27" s="532" t="str">
        <f>IF(AND(SUM('Studies of other tumours'!I36:J36)=2,'Studies of other tumours'!K36&lt;&gt;0),'Studies of other tumours'!D36,"")</f>
        <v/>
      </c>
      <c r="L27" s="533" t="str">
        <f>IF(AND(SUM('Studies of other tumours'!I36:J36)=2,'Studies of other tumours'!K36&lt;&gt;0),'Studies of other tumours'!E36,"")</f>
        <v/>
      </c>
      <c r="M27" s="531"/>
    </row>
    <row r="28" spans="1:13">
      <c r="A28" s="530" t="str">
        <f>IF(AND(SUM('Studies of other tumours'!I37:J37)=2,'Studies of other tumours'!K37&lt;&gt;0),'Studies of other tumours'!A37,"")</f>
        <v/>
      </c>
      <c r="B28" s="530" t="str">
        <f>IF(AND(SUM('Studies of other tumours'!I37:J37)=2,'Studies of other tumours'!K37&lt;&gt;0),'Studies of other tumours'!B37,"")</f>
        <v/>
      </c>
      <c r="C28" s="531"/>
      <c r="D28" s="531"/>
      <c r="E28" s="531"/>
      <c r="F28" s="531"/>
      <c r="G28" s="531"/>
      <c r="H28" s="531"/>
      <c r="I28" s="531"/>
      <c r="J28" s="532" t="str">
        <f>IF(AND(SUM('Studies of other tumours'!I37:J37)=2,'Studies of other tumours'!K37&lt;&gt;0),'Studies of other tumours'!C37,"")</f>
        <v/>
      </c>
      <c r="K28" s="532" t="str">
        <f>IF(AND(SUM('Studies of other tumours'!I37:J37)=2,'Studies of other tumours'!K37&lt;&gt;0),'Studies of other tumours'!D37,"")</f>
        <v/>
      </c>
      <c r="L28" s="533" t="str">
        <f>IF(AND(SUM('Studies of other tumours'!I37:J37)=2,'Studies of other tumours'!K37&lt;&gt;0),'Studies of other tumours'!E37,"")</f>
        <v/>
      </c>
      <c r="M28" s="531"/>
    </row>
    <row r="29" spans="1:13">
      <c r="A29" s="530" t="str">
        <f>IF(AND(SUM('Studies of other tumours'!I38:J38)=2,'Studies of other tumours'!K38&lt;&gt;0),'Studies of other tumours'!A38,"")</f>
        <v/>
      </c>
      <c r="B29" s="530" t="str">
        <f>IF(AND(SUM('Studies of other tumours'!I38:J38)=2,'Studies of other tumours'!K38&lt;&gt;0),'Studies of other tumours'!B38,"")</f>
        <v/>
      </c>
      <c r="C29" s="531"/>
      <c r="D29" s="531"/>
      <c r="E29" s="531"/>
      <c r="F29" s="531"/>
      <c r="G29" s="531"/>
      <c r="H29" s="531"/>
      <c r="I29" s="531"/>
      <c r="J29" s="532" t="str">
        <f>IF(AND(SUM('Studies of other tumours'!I38:J38)=2,'Studies of other tumours'!K38&lt;&gt;0),'Studies of other tumours'!C38,"")</f>
        <v/>
      </c>
      <c r="K29" s="532" t="str">
        <f>IF(AND(SUM('Studies of other tumours'!I38:J38)=2,'Studies of other tumours'!K38&lt;&gt;0),'Studies of other tumours'!D38,"")</f>
        <v/>
      </c>
      <c r="L29" s="533" t="str">
        <f>IF(AND(SUM('Studies of other tumours'!I38:J38)=2,'Studies of other tumours'!K38&lt;&gt;0),'Studies of other tumours'!E38,"")</f>
        <v/>
      </c>
      <c r="M29" s="531"/>
    </row>
    <row r="30" spans="1:13">
      <c r="A30" s="530" t="str">
        <f>IF(AND(SUM('Studies of other tumours'!I39:J39)=2,'Studies of other tumours'!K39&lt;&gt;0),'Studies of other tumours'!A39,"")</f>
        <v/>
      </c>
      <c r="B30" s="530" t="str">
        <f>IF(AND(SUM('Studies of other tumours'!I39:J39)=2,'Studies of other tumours'!K39&lt;&gt;0),'Studies of other tumours'!B39,"")</f>
        <v/>
      </c>
      <c r="C30" s="531"/>
      <c r="D30" s="531"/>
      <c r="E30" s="531"/>
      <c r="F30" s="531"/>
      <c r="G30" s="531"/>
      <c r="H30" s="531"/>
      <c r="I30" s="531"/>
      <c r="J30" s="532" t="str">
        <f>IF(AND(SUM('Studies of other tumours'!I39:J39)=2,'Studies of other tumours'!K39&lt;&gt;0),'Studies of other tumours'!C39,"")</f>
        <v/>
      </c>
      <c r="K30" s="532" t="str">
        <f>IF(AND(SUM('Studies of other tumours'!I39:J39)=2,'Studies of other tumours'!K39&lt;&gt;0),'Studies of other tumours'!D39,"")</f>
        <v/>
      </c>
      <c r="L30" s="533" t="str">
        <f>IF(AND(SUM('Studies of other tumours'!I39:J39)=2,'Studies of other tumours'!K39&lt;&gt;0),'Studies of other tumours'!E39,"")</f>
        <v/>
      </c>
      <c r="M30" s="531"/>
    </row>
    <row r="31" spans="1:13">
      <c r="A31" s="530" t="str">
        <f>IF(AND(SUM('Studies of other tumours'!I40:J40)=2,'Studies of other tumours'!K40&lt;&gt;0),'Studies of other tumours'!A40,"")</f>
        <v/>
      </c>
      <c r="B31" s="530" t="str">
        <f>IF(AND(SUM('Studies of other tumours'!I40:J40)=2,'Studies of other tumours'!K40&lt;&gt;0),'Studies of other tumours'!B40,"")</f>
        <v/>
      </c>
      <c r="C31" s="531"/>
      <c r="D31" s="531"/>
      <c r="E31" s="531"/>
      <c r="F31" s="531"/>
      <c r="G31" s="531"/>
      <c r="H31" s="531"/>
      <c r="I31" s="531"/>
      <c r="J31" s="532" t="str">
        <f>IF(AND(SUM('Studies of other tumours'!I40:J40)=2,'Studies of other tumours'!K40&lt;&gt;0),'Studies of other tumours'!C40,"")</f>
        <v/>
      </c>
      <c r="K31" s="532" t="str">
        <f>IF(AND(SUM('Studies of other tumours'!I40:J40)=2,'Studies of other tumours'!K40&lt;&gt;0),'Studies of other tumours'!D40,"")</f>
        <v/>
      </c>
      <c r="L31" s="533" t="str">
        <f>IF(AND(SUM('Studies of other tumours'!I40:J40)=2,'Studies of other tumours'!K40&lt;&gt;0),'Studies of other tumours'!E40,"")</f>
        <v/>
      </c>
      <c r="M31" s="531"/>
    </row>
    <row r="32" spans="1:13">
      <c r="A32" s="530" t="str">
        <f>IF(AND(SUM('Studies of other tumours'!I41:J41)=2,'Studies of other tumours'!K41&lt;&gt;0),'Studies of other tumours'!A41,"")</f>
        <v/>
      </c>
      <c r="B32" s="530" t="str">
        <f>IF(AND(SUM('Studies of other tumours'!I41:J41)=2,'Studies of other tumours'!K41&lt;&gt;0),'Studies of other tumours'!B41,"")</f>
        <v/>
      </c>
      <c r="C32" s="531"/>
      <c r="D32" s="531"/>
      <c r="E32" s="531"/>
      <c r="F32" s="531"/>
      <c r="G32" s="531"/>
      <c r="H32" s="531"/>
      <c r="I32" s="531"/>
      <c r="J32" s="532" t="str">
        <f>IF(AND(SUM('Studies of other tumours'!I41:J41)=2,'Studies of other tumours'!K41&lt;&gt;0),'Studies of other tumours'!C41,"")</f>
        <v/>
      </c>
      <c r="K32" s="532" t="str">
        <f>IF(AND(SUM('Studies of other tumours'!I41:J41)=2,'Studies of other tumours'!K41&lt;&gt;0),'Studies of other tumours'!D41,"")</f>
        <v/>
      </c>
      <c r="L32" s="533" t="str">
        <f>IF(AND(SUM('Studies of other tumours'!I41:J41)=2,'Studies of other tumours'!K41&lt;&gt;0),'Studies of other tumours'!E41,"")</f>
        <v/>
      </c>
      <c r="M32" s="531"/>
    </row>
    <row r="33" spans="1:13">
      <c r="A33" s="530" t="str">
        <f>IF(AND(SUM('Studies of other tumours'!I42:J42)=2,'Studies of other tumours'!K42&lt;&gt;0),'Studies of other tumours'!A42,"")</f>
        <v/>
      </c>
      <c r="B33" s="530" t="str">
        <f>IF(AND(SUM('Studies of other tumours'!I42:J42)=2,'Studies of other tumours'!K42&lt;&gt;0),'Studies of other tumours'!B42,"")</f>
        <v/>
      </c>
      <c r="C33" s="531"/>
      <c r="D33" s="531"/>
      <c r="E33" s="531"/>
      <c r="F33" s="531"/>
      <c r="G33" s="531"/>
      <c r="H33" s="531"/>
      <c r="I33" s="531"/>
      <c r="J33" s="532" t="str">
        <f>IF(AND(SUM('Studies of other tumours'!I42:J42)=2,'Studies of other tumours'!K42&lt;&gt;0),'Studies of other tumours'!C42,"")</f>
        <v/>
      </c>
      <c r="K33" s="532" t="str">
        <f>IF(AND(SUM('Studies of other tumours'!I42:J42)=2,'Studies of other tumours'!K42&lt;&gt;0),'Studies of other tumours'!D42,"")</f>
        <v/>
      </c>
      <c r="L33" s="533" t="str">
        <f>IF(AND(SUM('Studies of other tumours'!I42:J42)=2,'Studies of other tumours'!K42&lt;&gt;0),'Studies of other tumours'!E42,"")</f>
        <v/>
      </c>
      <c r="M33" s="531"/>
    </row>
    <row r="34" spans="1:13">
      <c r="A34" s="530" t="str">
        <f>IF(AND(SUM('Studies of other tumours'!I43:J43)=2,'Studies of other tumours'!K43&lt;&gt;0),'Studies of other tumours'!A43,"")</f>
        <v/>
      </c>
      <c r="B34" s="530" t="str">
        <f>IF(AND(SUM('Studies of other tumours'!I43:J43)=2,'Studies of other tumours'!K43&lt;&gt;0),'Studies of other tumours'!B43,"")</f>
        <v/>
      </c>
      <c r="C34" s="531"/>
      <c r="D34" s="531"/>
      <c r="E34" s="531"/>
      <c r="F34" s="531"/>
      <c r="G34" s="531"/>
      <c r="H34" s="531"/>
      <c r="I34" s="531"/>
      <c r="J34" s="532" t="str">
        <f>IF(AND(SUM('Studies of other tumours'!I43:J43)=2,'Studies of other tumours'!K43&lt;&gt;0),'Studies of other tumours'!C43,"")</f>
        <v/>
      </c>
      <c r="K34" s="532" t="str">
        <f>IF(AND(SUM('Studies of other tumours'!I43:J43)=2,'Studies of other tumours'!K43&lt;&gt;0),'Studies of other tumours'!D43,"")</f>
        <v/>
      </c>
      <c r="L34" s="533" t="str">
        <f>IF(AND(SUM('Studies of other tumours'!I43:J43)=2,'Studies of other tumours'!K43&lt;&gt;0),'Studies of other tumours'!E43,"")</f>
        <v/>
      </c>
      <c r="M34" s="531"/>
    </row>
    <row r="35" spans="1:13">
      <c r="A35" s="530" t="str">
        <f>IF(AND(SUM('Studies of other tumours'!I44:J44)=2,'Studies of other tumours'!K44&lt;&gt;0),'Studies of other tumours'!A44,"")</f>
        <v/>
      </c>
      <c r="B35" s="530" t="str">
        <f>IF(AND(SUM('Studies of other tumours'!I44:J44)=2,'Studies of other tumours'!K44&lt;&gt;0),'Studies of other tumours'!B44,"")</f>
        <v/>
      </c>
      <c r="C35" s="531"/>
      <c r="D35" s="531"/>
      <c r="E35" s="531"/>
      <c r="F35" s="531"/>
      <c r="G35" s="531"/>
      <c r="H35" s="531"/>
      <c r="I35" s="531"/>
      <c r="J35" s="532" t="str">
        <f>IF(AND(SUM('Studies of other tumours'!I44:J44)=2,'Studies of other tumours'!K44&lt;&gt;0),'Studies of other tumours'!C44,"")</f>
        <v/>
      </c>
      <c r="K35" s="532" t="str">
        <f>IF(AND(SUM('Studies of other tumours'!I44:J44)=2,'Studies of other tumours'!K44&lt;&gt;0),'Studies of other tumours'!D44,"")</f>
        <v/>
      </c>
      <c r="L35" s="533" t="str">
        <f>IF(AND(SUM('Studies of other tumours'!I44:J44)=2,'Studies of other tumours'!K44&lt;&gt;0),'Studies of other tumours'!E44,"")</f>
        <v/>
      </c>
      <c r="M35" s="531"/>
    </row>
    <row r="36" spans="1:13">
      <c r="A36" s="530" t="str">
        <f>IF(AND(SUM('Studies of other tumours'!I45:J45)=2,'Studies of other tumours'!K45&lt;&gt;0),'Studies of other tumours'!A45,"")</f>
        <v/>
      </c>
      <c r="B36" s="530" t="str">
        <f>IF(AND(SUM('Studies of other tumours'!I45:J45)=2,'Studies of other tumours'!K45&lt;&gt;0),'Studies of other tumours'!B45,"")</f>
        <v/>
      </c>
      <c r="C36" s="531"/>
      <c r="D36" s="531"/>
      <c r="E36" s="531"/>
      <c r="F36" s="531"/>
      <c r="G36" s="531"/>
      <c r="H36" s="531"/>
      <c r="I36" s="531"/>
      <c r="J36" s="532" t="str">
        <f>IF(AND(SUM('Studies of other tumours'!I45:J45)=2,'Studies of other tumours'!K45&lt;&gt;0),'Studies of other tumours'!C45,"")</f>
        <v/>
      </c>
      <c r="K36" s="532" t="str">
        <f>IF(AND(SUM('Studies of other tumours'!I45:J45)=2,'Studies of other tumours'!K45&lt;&gt;0),'Studies of other tumours'!D45,"")</f>
        <v/>
      </c>
      <c r="L36" s="533" t="str">
        <f>IF(AND(SUM('Studies of other tumours'!I45:J45)=2,'Studies of other tumours'!K45&lt;&gt;0),'Studies of other tumours'!E45,"")</f>
        <v/>
      </c>
      <c r="M36" s="531"/>
    </row>
    <row r="37" spans="1:13">
      <c r="A37" s="530" t="str">
        <f>IF(AND(SUM('Studies of other tumours'!I46:J46)=2,'Studies of other tumours'!K46&lt;&gt;0),'Studies of other tumours'!A46,"")</f>
        <v/>
      </c>
      <c r="B37" s="530" t="str">
        <f>IF(AND(SUM('Studies of other tumours'!I46:J46)=2,'Studies of other tumours'!K46&lt;&gt;0),'Studies of other tumours'!B46,"")</f>
        <v/>
      </c>
      <c r="C37" s="531"/>
      <c r="D37" s="531"/>
      <c r="E37" s="531"/>
      <c r="F37" s="531"/>
      <c r="G37" s="531"/>
      <c r="H37" s="531"/>
      <c r="I37" s="531"/>
      <c r="J37" s="532" t="str">
        <f>IF(AND(SUM('Studies of other tumours'!I46:J46)=2,'Studies of other tumours'!K46&lt;&gt;0),'Studies of other tumours'!C46,"")</f>
        <v/>
      </c>
      <c r="K37" s="532" t="str">
        <f>IF(AND(SUM('Studies of other tumours'!I46:J46)=2,'Studies of other tumours'!K46&lt;&gt;0),'Studies of other tumours'!D46,"")</f>
        <v/>
      </c>
      <c r="L37" s="533" t="str">
        <f>IF(AND(SUM('Studies of other tumours'!I46:J46)=2,'Studies of other tumours'!K46&lt;&gt;0),'Studies of other tumours'!E46,"")</f>
        <v/>
      </c>
      <c r="M37" s="531"/>
    </row>
    <row r="38" spans="1:13">
      <c r="A38" s="530" t="str">
        <f>IF(AND(SUM('Studies of other tumours'!I47:J47)=2,'Studies of other tumours'!K47&lt;&gt;0),'Studies of other tumours'!A47,"")</f>
        <v/>
      </c>
      <c r="B38" s="530" t="str">
        <f>IF(AND(SUM('Studies of other tumours'!I47:J47)=2,'Studies of other tumours'!K47&lt;&gt;0),'Studies of other tumours'!B47,"")</f>
        <v/>
      </c>
      <c r="C38" s="531"/>
      <c r="D38" s="531"/>
      <c r="E38" s="531"/>
      <c r="F38" s="531"/>
      <c r="G38" s="531"/>
      <c r="H38" s="531"/>
      <c r="I38" s="531"/>
      <c r="J38" s="532" t="str">
        <f>IF(AND(SUM('Studies of other tumours'!I47:J47)=2,'Studies of other tumours'!K47&lt;&gt;0),'Studies of other tumours'!C47,"")</f>
        <v/>
      </c>
      <c r="K38" s="532" t="str">
        <f>IF(AND(SUM('Studies of other tumours'!I47:J47)=2,'Studies of other tumours'!K47&lt;&gt;0),'Studies of other tumours'!D47,"")</f>
        <v/>
      </c>
      <c r="L38" s="533" t="str">
        <f>IF(AND(SUM('Studies of other tumours'!I47:J47)=2,'Studies of other tumours'!K47&lt;&gt;0),'Studies of other tumours'!E47,"")</f>
        <v/>
      </c>
      <c r="M38" s="531"/>
    </row>
    <row r="39" spans="1:13">
      <c r="A39" s="530" t="str">
        <f>IF(AND(SUM('Studies of other tumours'!I48:J48)=2,'Studies of other tumours'!K48&lt;&gt;0),'Studies of other tumours'!A48,"")</f>
        <v/>
      </c>
      <c r="B39" s="530" t="str">
        <f>IF(AND(SUM('Studies of other tumours'!I48:J48)=2,'Studies of other tumours'!K48&lt;&gt;0),'Studies of other tumours'!B48,"")</f>
        <v/>
      </c>
      <c r="C39" s="531"/>
      <c r="D39" s="531"/>
      <c r="E39" s="531"/>
      <c r="F39" s="531"/>
      <c r="G39" s="531"/>
      <c r="H39" s="531"/>
      <c r="I39" s="531"/>
      <c r="J39" s="532" t="str">
        <f>IF(AND(SUM('Studies of other tumours'!I48:J48)=2,'Studies of other tumours'!K48&lt;&gt;0),'Studies of other tumours'!C48,"")</f>
        <v/>
      </c>
      <c r="K39" s="532" t="str">
        <f>IF(AND(SUM('Studies of other tumours'!I48:J48)=2,'Studies of other tumours'!K48&lt;&gt;0),'Studies of other tumours'!D48,"")</f>
        <v/>
      </c>
      <c r="L39" s="533" t="str">
        <f>IF(AND(SUM('Studies of other tumours'!I48:J48)=2,'Studies of other tumours'!K48&lt;&gt;0),'Studies of other tumours'!E48,"")</f>
        <v/>
      </c>
      <c r="M39" s="531"/>
    </row>
    <row r="40" spans="1:13">
      <c r="A40" s="530" t="str">
        <f>IF(AND(SUM('Studies of other tumours'!I49:J49)=2,'Studies of other tumours'!K49&lt;&gt;0),'Studies of other tumours'!A49,"")</f>
        <v/>
      </c>
      <c r="B40" s="530" t="str">
        <f>IF(AND(SUM('Studies of other tumours'!I49:J49)=2,'Studies of other tumours'!K49&lt;&gt;0),'Studies of other tumours'!B49,"")</f>
        <v/>
      </c>
      <c r="C40" s="531"/>
      <c r="D40" s="531"/>
      <c r="E40" s="531"/>
      <c r="F40" s="531"/>
      <c r="G40" s="531"/>
      <c r="H40" s="531"/>
      <c r="I40" s="531"/>
      <c r="J40" s="532" t="str">
        <f>IF(AND(SUM('Studies of other tumours'!I49:J49)=2,'Studies of other tumours'!K49&lt;&gt;0),'Studies of other tumours'!C49,"")</f>
        <v/>
      </c>
      <c r="K40" s="532" t="str">
        <f>IF(AND(SUM('Studies of other tumours'!I49:J49)=2,'Studies of other tumours'!K49&lt;&gt;0),'Studies of other tumours'!D49,"")</f>
        <v/>
      </c>
      <c r="L40" s="533" t="str">
        <f>IF(AND(SUM('Studies of other tumours'!I49:J49)=2,'Studies of other tumours'!K49&lt;&gt;0),'Studies of other tumours'!E49,"")</f>
        <v/>
      </c>
      <c r="M40" s="531"/>
    </row>
    <row r="41" spans="1:13">
      <c r="A41" s="530" t="str">
        <f>IF(AND(SUM('Studies of other tumours'!I50:J50)=2,'Studies of other tumours'!K50&lt;&gt;0),'Studies of other tumours'!A50,"")</f>
        <v/>
      </c>
      <c r="B41" s="530" t="str">
        <f>IF(AND(SUM('Studies of other tumours'!I50:J50)=2,'Studies of other tumours'!K50&lt;&gt;0),'Studies of other tumours'!B50,"")</f>
        <v/>
      </c>
      <c r="C41" s="531"/>
      <c r="D41" s="531"/>
      <c r="E41" s="531"/>
      <c r="F41" s="531"/>
      <c r="G41" s="531"/>
      <c r="H41" s="531"/>
      <c r="I41" s="531"/>
      <c r="J41" s="532" t="str">
        <f>IF(AND(SUM('Studies of other tumours'!I50:J50)=2,'Studies of other tumours'!K50&lt;&gt;0),'Studies of other tumours'!C50,"")</f>
        <v/>
      </c>
      <c r="K41" s="532" t="str">
        <f>IF(AND(SUM('Studies of other tumours'!I50:J50)=2,'Studies of other tumours'!K50&lt;&gt;0),'Studies of other tumours'!D50,"")</f>
        <v/>
      </c>
      <c r="L41" s="533" t="str">
        <f>IF(AND(SUM('Studies of other tumours'!I50:J50)=2,'Studies of other tumours'!K50&lt;&gt;0),'Studies of other tumours'!E50,"")</f>
        <v/>
      </c>
      <c r="M41" s="531"/>
    </row>
    <row r="42" spans="1:13">
      <c r="A42" s="530" t="str">
        <f>IF(AND(SUM('Studies of other tumours'!I51:J51)=2,'Studies of other tumours'!K51&lt;&gt;0),'Studies of other tumours'!A51,"")</f>
        <v/>
      </c>
      <c r="B42" s="530" t="str">
        <f>IF(AND(SUM('Studies of other tumours'!I51:J51)=2,'Studies of other tumours'!K51&lt;&gt;0),'Studies of other tumours'!B51,"")</f>
        <v/>
      </c>
      <c r="C42" s="531"/>
      <c r="D42" s="531"/>
      <c r="E42" s="531"/>
      <c r="F42" s="531"/>
      <c r="G42" s="531"/>
      <c r="H42" s="531"/>
      <c r="I42" s="531"/>
      <c r="J42" s="532" t="str">
        <f>IF(AND(SUM('Studies of other tumours'!I51:J51)=2,'Studies of other tumours'!K51&lt;&gt;0),'Studies of other tumours'!C51,"")</f>
        <v/>
      </c>
      <c r="K42" s="532" t="str">
        <f>IF(AND(SUM('Studies of other tumours'!I51:J51)=2,'Studies of other tumours'!K51&lt;&gt;0),'Studies of other tumours'!D51,"")</f>
        <v/>
      </c>
      <c r="L42" s="533" t="str">
        <f>IF(AND(SUM('Studies of other tumours'!I51:J51)=2,'Studies of other tumours'!K51&lt;&gt;0),'Studies of other tumours'!E51,"")</f>
        <v/>
      </c>
      <c r="M42" s="531"/>
    </row>
    <row r="43" spans="1:13">
      <c r="A43" s="530" t="str">
        <f>IF(AND(SUM('Studies of other tumours'!I52:J52)=2,'Studies of other tumours'!K52&lt;&gt;0),'Studies of other tumours'!A52,"")</f>
        <v/>
      </c>
      <c r="B43" s="530" t="str">
        <f>IF(AND(SUM('Studies of other tumours'!I52:J52)=2,'Studies of other tumours'!K52&lt;&gt;0),'Studies of other tumours'!B52,"")</f>
        <v/>
      </c>
      <c r="C43" s="531"/>
      <c r="D43" s="531"/>
      <c r="E43" s="531"/>
      <c r="F43" s="531"/>
      <c r="G43" s="531"/>
      <c r="H43" s="531"/>
      <c r="I43" s="531"/>
      <c r="J43" s="532" t="str">
        <f>IF(AND(SUM('Studies of other tumours'!I52:J52)=2,'Studies of other tumours'!K52&lt;&gt;0),'Studies of other tumours'!C52,"")</f>
        <v/>
      </c>
      <c r="K43" s="532" t="str">
        <f>IF(AND(SUM('Studies of other tumours'!I52:J52)=2,'Studies of other tumours'!K52&lt;&gt;0),'Studies of other tumours'!D52,"")</f>
        <v/>
      </c>
      <c r="L43" s="533" t="str">
        <f>IF(AND(SUM('Studies of other tumours'!I52:J52)=2,'Studies of other tumours'!K52&lt;&gt;0),'Studies of other tumours'!E52,"")</f>
        <v/>
      </c>
      <c r="M43" s="531"/>
    </row>
    <row r="44" spans="1:13">
      <c r="A44" s="530" t="str">
        <f>IF(AND(SUM('Studies of other tumours'!I53:J53)=2,'Studies of other tumours'!K53&lt;&gt;0),'Studies of other tumours'!A53,"")</f>
        <v/>
      </c>
      <c r="B44" s="530" t="str">
        <f>IF(AND(SUM('Studies of other tumours'!I53:J53)=2,'Studies of other tumours'!K53&lt;&gt;0),'Studies of other tumours'!B53,"")</f>
        <v/>
      </c>
      <c r="C44" s="531"/>
      <c r="D44" s="531"/>
      <c r="E44" s="531"/>
      <c r="F44" s="531"/>
      <c r="G44" s="531"/>
      <c r="H44" s="531"/>
      <c r="I44" s="531"/>
      <c r="J44" s="532" t="str">
        <f>IF(AND(SUM('Studies of other tumours'!I53:J53)=2,'Studies of other tumours'!K53&lt;&gt;0),'Studies of other tumours'!C53,"")</f>
        <v/>
      </c>
      <c r="K44" s="532" t="str">
        <f>IF(AND(SUM('Studies of other tumours'!I53:J53)=2,'Studies of other tumours'!K53&lt;&gt;0),'Studies of other tumours'!D53,"")</f>
        <v/>
      </c>
      <c r="L44" s="533" t="str">
        <f>IF(AND(SUM('Studies of other tumours'!I53:J53)=2,'Studies of other tumours'!K53&lt;&gt;0),'Studies of other tumours'!E53,"")</f>
        <v/>
      </c>
      <c r="M44" s="531"/>
    </row>
    <row r="45" spans="1:13">
      <c r="A45" s="530" t="str">
        <f>IF(AND(SUM('Studies of other tumours'!I54:J54)=2,'Studies of other tumours'!K54&lt;&gt;0),'Studies of other tumours'!A54,"")</f>
        <v/>
      </c>
      <c r="B45" s="530" t="str">
        <f>IF(AND(SUM('Studies of other tumours'!I54:J54)=2,'Studies of other tumours'!K54&lt;&gt;0),'Studies of other tumours'!B54,"")</f>
        <v/>
      </c>
      <c r="C45" s="531"/>
      <c r="D45" s="531"/>
      <c r="E45" s="531"/>
      <c r="F45" s="531"/>
      <c r="G45" s="531"/>
      <c r="H45" s="531"/>
      <c r="I45" s="531"/>
      <c r="J45" s="532" t="str">
        <f>IF(AND(SUM('Studies of other tumours'!I54:J54)=2,'Studies of other tumours'!K54&lt;&gt;0),'Studies of other tumours'!C54,"")</f>
        <v/>
      </c>
      <c r="K45" s="532" t="str">
        <f>IF(AND(SUM('Studies of other tumours'!I54:J54)=2,'Studies of other tumours'!K54&lt;&gt;0),'Studies of other tumours'!D54,"")</f>
        <v/>
      </c>
      <c r="L45" s="533" t="str">
        <f>IF(AND(SUM('Studies of other tumours'!I54:J54)=2,'Studies of other tumours'!K54&lt;&gt;0),'Studies of other tumours'!E54,"")</f>
        <v/>
      </c>
      <c r="M45" s="531"/>
    </row>
    <row r="46" spans="1:13">
      <c r="A46" s="530" t="str">
        <f>IF(AND(SUM('Studies of other tumours'!I55:J55)=2,'Studies of other tumours'!K55&lt;&gt;0),'Studies of other tumours'!A55,"")</f>
        <v/>
      </c>
      <c r="B46" s="530" t="str">
        <f>IF(AND(SUM('Studies of other tumours'!I55:J55)=2,'Studies of other tumours'!K55&lt;&gt;0),'Studies of other tumours'!B55,"")</f>
        <v/>
      </c>
      <c r="C46" s="531"/>
      <c r="D46" s="531"/>
      <c r="E46" s="531"/>
      <c r="F46" s="531"/>
      <c r="G46" s="531"/>
      <c r="H46" s="531"/>
      <c r="I46" s="531"/>
      <c r="J46" s="532" t="str">
        <f>IF(AND(SUM('Studies of other tumours'!I55:J55)=2,'Studies of other tumours'!K55&lt;&gt;0),'Studies of other tumours'!C55,"")</f>
        <v/>
      </c>
      <c r="K46" s="532" t="str">
        <f>IF(AND(SUM('Studies of other tumours'!I55:J55)=2,'Studies of other tumours'!K55&lt;&gt;0),'Studies of other tumours'!D55,"")</f>
        <v/>
      </c>
      <c r="L46" s="533" t="str">
        <f>IF(AND(SUM('Studies of other tumours'!I55:J55)=2,'Studies of other tumours'!K55&lt;&gt;0),'Studies of other tumours'!E55,"")</f>
        <v/>
      </c>
      <c r="M46" s="531"/>
    </row>
    <row r="47" spans="1:13">
      <c r="A47" s="530" t="str">
        <f>IF(AND(SUM('Studies of other tumours'!I56:J56)=2,'Studies of other tumours'!K56&lt;&gt;0),'Studies of other tumours'!A56,"")</f>
        <v/>
      </c>
      <c r="B47" s="530" t="str">
        <f>IF(AND(SUM('Studies of other tumours'!I56:J56)=2,'Studies of other tumours'!K56&lt;&gt;0),'Studies of other tumours'!B56,"")</f>
        <v/>
      </c>
      <c r="C47" s="531"/>
      <c r="D47" s="531"/>
      <c r="E47" s="531"/>
      <c r="F47" s="531"/>
      <c r="G47" s="531"/>
      <c r="H47" s="531"/>
      <c r="I47" s="531"/>
      <c r="J47" s="532" t="str">
        <f>IF(AND(SUM('Studies of other tumours'!I56:J56)=2,'Studies of other tumours'!K56&lt;&gt;0),'Studies of other tumours'!C56,"")</f>
        <v/>
      </c>
      <c r="K47" s="532" t="str">
        <f>IF(AND(SUM('Studies of other tumours'!I56:J56)=2,'Studies of other tumours'!K56&lt;&gt;0),'Studies of other tumours'!D56,"")</f>
        <v/>
      </c>
      <c r="L47" s="533" t="str">
        <f>IF(AND(SUM('Studies of other tumours'!I56:J56)=2,'Studies of other tumours'!K56&lt;&gt;0),'Studies of other tumours'!E56,"")</f>
        <v/>
      </c>
      <c r="M47" s="531"/>
    </row>
    <row r="48" spans="1:13">
      <c r="A48" s="530" t="str">
        <f>IF(AND(SUM('Studies of other tumours'!I57:J57)=2,'Studies of other tumours'!K57&lt;&gt;0),'Studies of other tumours'!A57,"")</f>
        <v/>
      </c>
      <c r="B48" s="530" t="str">
        <f>IF(AND(SUM('Studies of other tumours'!I57:J57)=2,'Studies of other tumours'!K57&lt;&gt;0),'Studies of other tumours'!B57,"")</f>
        <v/>
      </c>
      <c r="C48" s="531"/>
      <c r="D48" s="531"/>
      <c r="E48" s="531"/>
      <c r="F48" s="531"/>
      <c r="G48" s="531"/>
      <c r="H48" s="531"/>
      <c r="I48" s="531"/>
      <c r="J48" s="532" t="str">
        <f>IF(AND(SUM('Studies of other tumours'!I57:J57)=2,'Studies of other tumours'!K57&lt;&gt;0),'Studies of other tumours'!C57,"")</f>
        <v/>
      </c>
      <c r="K48" s="532" t="str">
        <f>IF(AND(SUM('Studies of other tumours'!I57:J57)=2,'Studies of other tumours'!K57&lt;&gt;0),'Studies of other tumours'!D57,"")</f>
        <v/>
      </c>
      <c r="L48" s="533" t="str">
        <f>IF(AND(SUM('Studies of other tumours'!I57:J57)=2,'Studies of other tumours'!K57&lt;&gt;0),'Studies of other tumours'!E57,"")</f>
        <v/>
      </c>
      <c r="M48" s="531"/>
    </row>
    <row r="49" spans="1:13">
      <c r="A49" s="530" t="str">
        <f>IF(AND(SUM('Studies of other tumours'!I58:J58)=2,'Studies of other tumours'!K58&lt;&gt;0),'Studies of other tumours'!A58,"")</f>
        <v/>
      </c>
      <c r="B49" s="530" t="str">
        <f>IF(AND(SUM('Studies of other tumours'!I58:J58)=2,'Studies of other tumours'!K58&lt;&gt;0),'Studies of other tumours'!B58,"")</f>
        <v/>
      </c>
      <c r="C49" s="531"/>
      <c r="D49" s="531"/>
      <c r="E49" s="531"/>
      <c r="F49" s="531"/>
      <c r="G49" s="531"/>
      <c r="H49" s="531"/>
      <c r="I49" s="531"/>
      <c r="J49" s="532" t="str">
        <f>IF(AND(SUM('Studies of other tumours'!I58:J58)=2,'Studies of other tumours'!K58&lt;&gt;0),'Studies of other tumours'!C58,"")</f>
        <v/>
      </c>
      <c r="K49" s="532" t="str">
        <f>IF(AND(SUM('Studies of other tumours'!I58:J58)=2,'Studies of other tumours'!K58&lt;&gt;0),'Studies of other tumours'!D58,"")</f>
        <v/>
      </c>
      <c r="L49" s="533" t="str">
        <f>IF(AND(SUM('Studies of other tumours'!I58:J58)=2,'Studies of other tumours'!K58&lt;&gt;0),'Studies of other tumours'!E58,"")</f>
        <v/>
      </c>
      <c r="M49" s="531"/>
    </row>
    <row r="50" spans="1:13">
      <c r="A50" s="530" t="str">
        <f>IF(AND(SUM('Studies of other tumours'!I59:J59)=2,'Studies of other tumours'!K59&lt;&gt;0),'Studies of other tumours'!A59,"")</f>
        <v/>
      </c>
      <c r="B50" s="530" t="str">
        <f>IF(AND(SUM('Studies of other tumours'!I59:J59)=2,'Studies of other tumours'!K59&lt;&gt;0),'Studies of other tumours'!B59,"")</f>
        <v/>
      </c>
      <c r="C50" s="531"/>
      <c r="D50" s="531"/>
      <c r="E50" s="531"/>
      <c r="F50" s="531"/>
      <c r="G50" s="531"/>
      <c r="H50" s="531"/>
      <c r="I50" s="531"/>
      <c r="J50" s="532" t="str">
        <f>IF(AND(SUM('Studies of other tumours'!I59:J59)=2,'Studies of other tumours'!K59&lt;&gt;0),'Studies of other tumours'!C59,"")</f>
        <v/>
      </c>
      <c r="K50" s="532" t="str">
        <f>IF(AND(SUM('Studies of other tumours'!I59:J59)=2,'Studies of other tumours'!K59&lt;&gt;0),'Studies of other tumours'!D59,"")</f>
        <v/>
      </c>
      <c r="L50" s="533" t="str">
        <f>IF(AND(SUM('Studies of other tumours'!I59:J59)=2,'Studies of other tumours'!K59&lt;&gt;0),'Studies of other tumours'!E59,"")</f>
        <v/>
      </c>
      <c r="M50" s="531"/>
    </row>
    <row r="51" spans="1:13">
      <c r="A51" s="530" t="str">
        <f>IF(AND(SUM('Studies of other tumours'!I60:J60)=2,'Studies of other tumours'!K60&lt;&gt;0),'Studies of other tumours'!A60,"")</f>
        <v/>
      </c>
      <c r="B51" s="530" t="str">
        <f>IF(AND(SUM('Studies of other tumours'!I60:J60)=2,'Studies of other tumours'!K60&lt;&gt;0),'Studies of other tumours'!B60,"")</f>
        <v/>
      </c>
      <c r="C51" s="531"/>
      <c r="D51" s="531"/>
      <c r="E51" s="531"/>
      <c r="F51" s="531"/>
      <c r="G51" s="531"/>
      <c r="H51" s="531"/>
      <c r="I51" s="531"/>
      <c r="J51" s="532" t="str">
        <f>IF(AND(SUM('Studies of other tumours'!I60:J60)=2,'Studies of other tumours'!K60&lt;&gt;0),'Studies of other tumours'!C60,"")</f>
        <v/>
      </c>
      <c r="K51" s="532" t="str">
        <f>IF(AND(SUM('Studies of other tumours'!I60:J60)=2,'Studies of other tumours'!K60&lt;&gt;0),'Studies of other tumours'!D60,"")</f>
        <v/>
      </c>
      <c r="L51" s="533" t="str">
        <f>IF(AND(SUM('Studies of other tumours'!I60:J60)=2,'Studies of other tumours'!K60&lt;&gt;0),'Studies of other tumours'!E60,"")</f>
        <v/>
      </c>
      <c r="M51" s="531"/>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21</vt:i4>
      </vt:variant>
      <vt:variant>
        <vt:lpstr>Named Ranges</vt:lpstr>
      </vt:variant>
      <vt:variant>
        <vt:i4>21</vt:i4>
      </vt:variant>
    </vt:vector>
  </HeadingPairs>
  <TitlesOfParts>
    <vt:vector size="42" baseType="lpstr">
      <vt:lpstr>Basic Data</vt:lpstr>
      <vt:lpstr>HilfstabelleSD</vt:lpstr>
      <vt:lpstr>HilfstabelleB</vt:lpstr>
      <vt:lpstr>Datenquelle</vt:lpstr>
      <vt:lpstr>ICD-List</vt:lpstr>
      <vt:lpstr>Studies Malignant melanoma</vt:lpstr>
      <vt:lpstr>HilfstabelleStudienMM</vt:lpstr>
      <vt:lpstr>Studies of other tumours</vt:lpstr>
      <vt:lpstr>HilfstabelleStudienaT</vt:lpstr>
      <vt:lpstr>SNB surgeons</vt:lpstr>
      <vt:lpstr>Indicators Sheet_(IS)</vt:lpstr>
      <vt:lpstr>Berechnung1</vt:lpstr>
      <vt:lpstr>HilfstabelleKB</vt:lpstr>
      <vt:lpstr>Datendefizite_KB</vt:lpstr>
      <vt:lpstr>Hilfstabelle Datendef KB</vt:lpstr>
      <vt:lpstr>Matrix</vt:lpstr>
      <vt:lpstr>Berechnung2</vt:lpstr>
      <vt:lpstr>Berechnung3</vt:lpstr>
      <vt:lpstr>Datendefizite_Matrix</vt:lpstr>
      <vt:lpstr>HilfstabelleM</vt:lpstr>
      <vt:lpstr>HilfstabelleDM</vt:lpstr>
      <vt:lpstr>Keine_Zusammenarbeit</vt:lpstr>
      <vt:lpstr>KlinischesKrebsregister</vt:lpstr>
      <vt:lpstr>KrebsregisterZusammenarbeit</vt:lpstr>
      <vt:lpstr>land</vt:lpstr>
      <vt:lpstr>myCategory</vt:lpstr>
      <vt:lpstr>'Basic Data'!Print_Area</vt:lpstr>
      <vt:lpstr>Datendefizite_Matrix!Print_Area</vt:lpstr>
      <vt:lpstr>'ICD-List'!Print_Area</vt:lpstr>
      <vt:lpstr>'Indicators Sheet_(IS)'!Print_Area</vt:lpstr>
      <vt:lpstr>Matrix!Print_Area</vt:lpstr>
      <vt:lpstr>'SNB surgeons'!Print_Area</vt:lpstr>
      <vt:lpstr>'Studies Malignant melanoma'!Print_Area</vt:lpstr>
      <vt:lpstr>'Studies of other tumours'!Print_Area</vt:lpstr>
      <vt:lpstr>Print_Area</vt:lpstr>
      <vt:lpstr>'Basic Data'!Print_Titles</vt:lpstr>
      <vt:lpstr>Datendefizite_KB!Print_Titles</vt:lpstr>
      <vt:lpstr>Datendefizite_Matrix!Print_Titles</vt:lpstr>
      <vt:lpstr>'Hilfstabelle Datendef KB'!Print_Titles</vt:lpstr>
      <vt:lpstr>'Indicators Sheet_(IS)'!Print_Titles</vt:lpstr>
      <vt:lpstr>Tumordokumentation</vt:lpstr>
      <vt:lpstr>ZentrumRegNr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DKG</dc:creator>
  <cp:lastModifiedBy>OnkoZert - Roxana Rentea</cp:lastModifiedBy>
  <cp:lastPrinted>2025-12-16T10:57:07Z</cp:lastPrinted>
  <dcterms:created xsi:type="dcterms:W3CDTF">2012-04-12T09:13:43Z</dcterms:created>
  <dcterms:modified xsi:type="dcterms:W3CDTF">2025-12-16T10:57:39Z</dcterms:modified>
</cp:coreProperties>
</file>